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RREAR CALCULATOR" sheetId="1" r:id="rId1"/>
    <sheet name="Sheet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acer</author>
    <author>RAJ MANGALAM</author>
  </authors>
  <commentList>
    <comment ref="R6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Slab Rate i.e. 
10%
20%
30%</t>
        </r>
      </text>
    </comment>
    <comment ref="I6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Tax Slab
10%
20%
30%</t>
        </r>
      </text>
    </comment>
    <comment ref="T2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Special Pay For Grade Scale
I, II, III : 7.75%
IV and V : 10%
VI and VII : 11%</t>
        </r>
      </text>
    </comment>
    <comment ref="S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Special Pay % if
Scale I, II, III : 7.75
IV and V : 10
VI and VII : 11</t>
        </r>
      </text>
    </comment>
    <comment ref="G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GET THE NEW BASIC FROM BELOW CHART</t>
        </r>
      </text>
    </comment>
    <comment ref="G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New HRA from the chart Below </t>
        </r>
      </text>
    </comment>
    <comment ref="B29" authorId="1">
      <text>
        <r>
          <rPr>
            <b/>
            <sz val="9"/>
            <rFont val="Tahoma"/>
            <family val="2"/>
          </rPr>
          <t>RAJ MANGALAM:</t>
        </r>
        <r>
          <rPr>
            <sz val="9"/>
            <rFont val="Tahoma"/>
            <family val="2"/>
          </rPr>
          <t xml:space="preserve">
Fill Only This Column</t>
        </r>
      </text>
    </comment>
    <comment ref="I29" authorId="1">
      <text>
        <r>
          <rPr>
            <b/>
            <sz val="9"/>
            <rFont val="Tahoma"/>
            <family val="2"/>
          </rPr>
          <t>RAJ MANGALAM:</t>
        </r>
        <r>
          <rPr>
            <sz val="9"/>
            <rFont val="Tahoma"/>
            <family val="2"/>
          </rPr>
          <t xml:space="preserve">
Fill This column as per the chart above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B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Your Scale as 1,2,3,4,5,6,7</t>
        </r>
      </text>
    </comment>
    <comment ref="B2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NEW HRA : 
Major A Cities : 9%
Other Places in Area I : 8%
Others : 7%</t>
        </r>
      </text>
    </comment>
    <comment ref="B1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Enter your New Basic Pay as per the existing list below</t>
        </r>
      </text>
    </comment>
    <comment ref="B3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Special Pay Rate :
Scale I,II,III : 7.75%
Scale IV and V : 10%
Scale VI and VII : 11%</t>
        </r>
      </text>
    </comment>
  </commentList>
</comments>
</file>

<file path=xl/sharedStrings.xml><?xml version="1.0" encoding="utf-8"?>
<sst xmlns="http://schemas.openxmlformats.org/spreadsheetml/2006/main" count="123" uniqueCount="84">
  <si>
    <t>NEW 
BASIC</t>
  </si>
  <si>
    <t>NEW
 DA%</t>
  </si>
  <si>
    <t>NEW 
DA</t>
  </si>
  <si>
    <t>NEW 
GROSS</t>
  </si>
  <si>
    <t>MONTH</t>
  </si>
  <si>
    <t>Special Pay</t>
  </si>
  <si>
    <t>NEW HRA %</t>
  </si>
  <si>
    <t>NEW HRA</t>
  </si>
  <si>
    <t>New HRA</t>
  </si>
  <si>
    <t>All Others</t>
  </si>
  <si>
    <t xml:space="preserve">Your Name </t>
  </si>
  <si>
    <t>Scale</t>
  </si>
  <si>
    <t>10th Bipartite Salary and Arrears Calculator</t>
  </si>
  <si>
    <t>Current Basic Pay</t>
  </si>
  <si>
    <t>Current NET Salary</t>
  </si>
  <si>
    <t>Current Gross Salary</t>
  </si>
  <si>
    <t>NEW SALARY CALCULATION</t>
  </si>
  <si>
    <t>NEW Basic Pay</t>
  </si>
  <si>
    <t>Special Pay Rate</t>
  </si>
  <si>
    <t xml:space="preserve">NEW HRA </t>
  </si>
  <si>
    <t>RAJ MANGALAM</t>
  </si>
  <si>
    <t>OLD</t>
  </si>
  <si>
    <t>NEW</t>
  </si>
  <si>
    <t>CHOOSE YOUR NEW BASIC PAY</t>
  </si>
  <si>
    <t>Special Pay Paid</t>
  </si>
  <si>
    <t>NEW SALARY JUNE 2015</t>
  </si>
  <si>
    <t xml:space="preserve">CALCULATE ARREARS CHART FOR OFFICERS  </t>
  </si>
  <si>
    <t>Net Arrears after EPF</t>
  </si>
  <si>
    <t>Net Arrears for NPS</t>
  </si>
  <si>
    <t>NEW GROSS WITH HRA</t>
  </si>
  <si>
    <t xml:space="preserve">Total ARREARS TO BE PAID </t>
  </si>
  <si>
    <t>Existing 
DA %</t>
  </si>
  <si>
    <t xml:space="preserve">Existing DA Paid
 </t>
  </si>
  <si>
    <t>Existing HRA %</t>
  </si>
  <si>
    <t>Existing HRA PAID</t>
  </si>
  <si>
    <t xml:space="preserve">Existing Gross Salary 
</t>
  </si>
  <si>
    <t>Existing SAL with HRA</t>
  </si>
  <si>
    <t>Gross Arrears with HRA</t>
  </si>
  <si>
    <t>Net Arrears with HRA and EPF</t>
  </si>
  <si>
    <t>NET Arrear With HRA for NPS</t>
  </si>
  <si>
    <t>TOTAL GROSS ARREARS WITH DA</t>
  </si>
  <si>
    <t>NET ARREARS WITH DA AFTER EPF</t>
  </si>
  <si>
    <t>NET ARREARS WITH DA AFTER NPS</t>
  </si>
  <si>
    <t>TOTAL GROSS ARREARS WITH HRA</t>
  </si>
  <si>
    <t>NET ARREARS WITH HRA AFTER EPF</t>
  </si>
  <si>
    <t>NET ARREARS WITH HRA AFTER NPS</t>
  </si>
  <si>
    <t>GROSS ARREARS PAID WITH HRA DRAWN</t>
  </si>
  <si>
    <t>GROSS ARREARS WITHOUT HRA</t>
  </si>
  <si>
    <t>GROSS ARREARS PAID WITH TDS</t>
  </si>
  <si>
    <t xml:space="preserve"> I-Tax Slab after EPF</t>
  </si>
  <si>
    <t>I-Tax Slab after NPS</t>
  </si>
  <si>
    <t>HRA CALCULATION</t>
  </si>
  <si>
    <t xml:space="preserve">Major A  </t>
  </si>
  <si>
    <t xml:space="preserve">Area A  </t>
  </si>
  <si>
    <t>CHART OLD AND NEW SCALE AS PER 10TH BIPARTITE SETTLEMENT</t>
  </si>
  <si>
    <t xml:space="preserve">OLD HRA </t>
  </si>
  <si>
    <t>10th Bipartite Settlement for Banker's - Salary and Arrears Calculator</t>
  </si>
  <si>
    <t>www.rajmanglam.com</t>
  </si>
  <si>
    <t>Enter Current HRA</t>
  </si>
  <si>
    <t>Enter New HRA</t>
  </si>
  <si>
    <t>Grade Scale</t>
  </si>
  <si>
    <t>Special Pay %</t>
  </si>
  <si>
    <t>II</t>
  </si>
  <si>
    <t>Visit@</t>
  </si>
  <si>
    <t>Revised Salary Calculator - Officers</t>
  </si>
  <si>
    <t>ENTER YOUR NEW BASIC PAY</t>
  </si>
  <si>
    <t>ENTER NEW HRA</t>
  </si>
  <si>
    <t>YOUR NAME</t>
  </si>
  <si>
    <t>Designation</t>
  </si>
  <si>
    <t>14500</t>
  </si>
  <si>
    <t>15100</t>
  </si>
  <si>
    <t>15700</t>
  </si>
  <si>
    <t>16300</t>
  </si>
  <si>
    <t>16900</t>
  </si>
  <si>
    <t>17500</t>
  </si>
  <si>
    <t>18100</t>
  </si>
  <si>
    <t>NEW Gross Salary</t>
  </si>
  <si>
    <t>YOUR FEEDBACK NEEDED, SHARE ON FACEBOOK OR TWITTER</t>
  </si>
  <si>
    <t>Gross Arrears without HRA</t>
  </si>
  <si>
    <t>Instruction</t>
  </si>
  <si>
    <t xml:space="preserve">2. Enter the Revised HRA rate, Zero if no HRA paid   </t>
  </si>
  <si>
    <t>3. Fill only Old and New Salary in the Arrear chart below</t>
  </si>
  <si>
    <t xml:space="preserve">1. Enter Basic Pay as per the new chart </t>
  </si>
  <si>
    <t>Note : Only fill the Current Basic Pay and New Basic column only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</si>
</sst>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13"/>
      <name val="Calibri"/>
      <family val="2"/>
    </font>
    <font>
      <b/>
      <sz val="10"/>
      <color indexed="10"/>
      <name val="Calibri"/>
      <family val="2"/>
    </font>
    <font>
      <b/>
      <sz val="10"/>
      <color indexed="21"/>
      <name val="Calibri"/>
      <family val="2"/>
    </font>
    <font>
      <sz val="11"/>
      <color indexed="21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0070C0"/>
      <name val="Calibri"/>
      <family val="2"/>
    </font>
    <font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12"/>
      <color rgb="FFFFFF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0"/>
      <color theme="0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7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33" borderId="0" xfId="0" applyFont="1" applyFill="1" applyBorder="1" applyAlignment="1">
      <alignment/>
    </xf>
    <xf numFmtId="0" fontId="51" fillId="10" borderId="10" xfId="0" applyFont="1" applyFill="1" applyBorder="1" applyAlignment="1">
      <alignment horizontal="center"/>
    </xf>
    <xf numFmtId="0" fontId="54" fillId="6" borderId="10" xfId="0" applyFont="1" applyFill="1" applyBorder="1" applyAlignment="1">
      <alignment/>
    </xf>
    <xf numFmtId="49" fontId="55" fillId="6" borderId="10" xfId="0" applyNumberFormat="1" applyFont="1" applyFill="1" applyBorder="1" applyAlignment="1">
      <alignment/>
    </xf>
    <xf numFmtId="0" fontId="56" fillId="10" borderId="10" xfId="0" applyFont="1" applyFill="1" applyBorder="1" applyAlignment="1">
      <alignment horizontal="center"/>
    </xf>
    <xf numFmtId="49" fontId="52" fillId="6" borderId="10" xfId="0" applyNumberFormat="1" applyFont="1" applyFill="1" applyBorder="1" applyAlignment="1">
      <alignment/>
    </xf>
    <xf numFmtId="0" fontId="52" fillId="6" borderId="10" xfId="0" applyFont="1" applyFill="1" applyBorder="1" applyAlignment="1">
      <alignment/>
    </xf>
    <xf numFmtId="0" fontId="0" fillId="34" borderId="0" xfId="0" applyFill="1" applyAlignment="1">
      <alignment/>
    </xf>
    <xf numFmtId="0" fontId="54" fillId="6" borderId="13" xfId="0" applyFont="1" applyFill="1" applyBorder="1" applyAlignment="1">
      <alignment/>
    </xf>
    <xf numFmtId="49" fontId="52" fillId="6" borderId="13" xfId="0" applyNumberFormat="1" applyFont="1" applyFill="1" applyBorder="1" applyAlignment="1">
      <alignment/>
    </xf>
    <xf numFmtId="0" fontId="52" fillId="6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38" fillId="35" borderId="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51" fillId="10" borderId="14" xfId="0" applyFont="1" applyFill="1" applyBorder="1" applyAlignment="1">
      <alignment horizontal="center"/>
    </xf>
    <xf numFmtId="0" fontId="56" fillId="10" borderId="14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8" fillId="36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56" fillId="0" borderId="22" xfId="0" applyFont="1" applyBorder="1" applyAlignment="1">
      <alignment/>
    </xf>
    <xf numFmtId="0" fontId="56" fillId="0" borderId="22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59" fillId="6" borderId="10" xfId="0" applyFont="1" applyFill="1" applyBorder="1" applyAlignment="1">
      <alignment horizontal="center" wrapText="1"/>
    </xf>
    <xf numFmtId="0" fontId="59" fillId="6" borderId="10" xfId="0" applyFont="1" applyFill="1" applyBorder="1" applyAlignment="1">
      <alignment horizontal="center" vertical="center" wrapText="1"/>
    </xf>
    <xf numFmtId="0" fontId="59" fillId="6" borderId="14" xfId="0" applyFont="1" applyFill="1" applyBorder="1" applyAlignment="1">
      <alignment horizontal="center" vertical="center" wrapText="1"/>
    </xf>
    <xf numFmtId="17" fontId="60" fillId="6" borderId="10" xfId="0" applyNumberFormat="1" applyFont="1" applyFill="1" applyBorder="1" applyAlignment="1">
      <alignment/>
    </xf>
    <xf numFmtId="0" fontId="60" fillId="6" borderId="10" xfId="0" applyFont="1" applyFill="1" applyBorder="1" applyAlignment="1">
      <alignment/>
    </xf>
    <xf numFmtId="17" fontId="60" fillId="6" borderId="0" xfId="0" applyNumberFormat="1" applyFont="1" applyFill="1" applyBorder="1" applyAlignment="1">
      <alignment/>
    </xf>
    <xf numFmtId="0" fontId="61" fillId="37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/>
    </xf>
    <xf numFmtId="2" fontId="35" fillId="37" borderId="10" xfId="0" applyNumberFormat="1" applyFont="1" applyFill="1" applyBorder="1" applyAlignment="1">
      <alignment/>
    </xf>
    <xf numFmtId="2" fontId="35" fillId="37" borderId="13" xfId="0" applyNumberFormat="1" applyFont="1" applyFill="1" applyBorder="1" applyAlignment="1">
      <alignment/>
    </xf>
    <xf numFmtId="0" fontId="38" fillId="38" borderId="20" xfId="0" applyFont="1" applyFill="1" applyBorder="1" applyAlignment="1">
      <alignment/>
    </xf>
    <xf numFmtId="0" fontId="30" fillId="10" borderId="14" xfId="0" applyFont="1" applyFill="1" applyBorder="1" applyAlignment="1">
      <alignment horizontal="center"/>
    </xf>
    <xf numFmtId="49" fontId="55" fillId="6" borderId="13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37" borderId="10" xfId="0" applyFont="1" applyFill="1" applyBorder="1" applyAlignment="1" applyProtection="1">
      <alignment/>
      <protection/>
    </xf>
    <xf numFmtId="0" fontId="60" fillId="6" borderId="10" xfId="0" applyFont="1" applyFill="1" applyBorder="1" applyAlignment="1" applyProtection="1">
      <alignment/>
      <protection/>
    </xf>
    <xf numFmtId="0" fontId="38" fillId="38" borderId="16" xfId="0" applyFont="1" applyFill="1" applyBorder="1" applyAlignment="1">
      <alignment horizontal="center"/>
    </xf>
    <xf numFmtId="0" fontId="38" fillId="38" borderId="17" xfId="0" applyFont="1" applyFill="1" applyBorder="1" applyAlignment="1">
      <alignment horizontal="center"/>
    </xf>
    <xf numFmtId="0" fontId="38" fillId="38" borderId="18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0" fontId="56" fillId="36" borderId="18" xfId="0" applyFont="1" applyFill="1" applyBorder="1" applyAlignment="1">
      <alignment horizontal="center"/>
    </xf>
    <xf numFmtId="0" fontId="56" fillId="36" borderId="15" xfId="0" applyFont="1" applyFill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56" fillId="36" borderId="26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56" fillId="36" borderId="28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5" fillId="0" borderId="0" xfId="53" applyAlignment="1" applyProtection="1">
      <alignment horizontal="center"/>
      <protection/>
    </xf>
    <xf numFmtId="0" fontId="0" fillId="18" borderId="0" xfId="0" applyFill="1" applyAlignment="1">
      <alignment horizontal="center"/>
    </xf>
    <xf numFmtId="0" fontId="56" fillId="36" borderId="29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8" fillId="38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56" fillId="36" borderId="34" xfId="0" applyFont="1" applyFill="1" applyBorder="1" applyAlignment="1">
      <alignment horizontal="center"/>
    </xf>
    <xf numFmtId="0" fontId="56" fillId="36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6" borderId="36" xfId="0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73" fontId="51" fillId="0" borderId="14" xfId="0" applyNumberFormat="1" applyFont="1" applyBorder="1" applyAlignment="1">
      <alignment horizontal="center"/>
    </xf>
    <xf numFmtId="173" fontId="51" fillId="0" borderId="10" xfId="0" applyNumberFormat="1" applyFon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63" fillId="4" borderId="34" xfId="0" applyFont="1" applyFill="1" applyBorder="1" applyAlignment="1">
      <alignment horizontal="center"/>
    </xf>
    <xf numFmtId="0" fontId="63" fillId="4" borderId="18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56" fillId="36" borderId="33" xfId="0" applyFont="1" applyFill="1" applyBorder="1" applyAlignment="1">
      <alignment horizontal="center"/>
    </xf>
    <xf numFmtId="0" fontId="56" fillId="36" borderId="2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73" fontId="51" fillId="0" borderId="31" xfId="0" applyNumberFormat="1" applyFont="1" applyBorder="1" applyAlignment="1">
      <alignment horizontal="center"/>
    </xf>
    <xf numFmtId="173" fontId="51" fillId="0" borderId="27" xfId="0" applyNumberFormat="1" applyFont="1" applyBorder="1" applyAlignment="1">
      <alignment horizontal="center"/>
    </xf>
    <xf numFmtId="173" fontId="51" fillId="0" borderId="32" xfId="0" applyNumberFormat="1" applyFont="1" applyBorder="1" applyAlignment="1">
      <alignment horizontal="center"/>
    </xf>
    <xf numFmtId="0" fontId="51" fillId="0" borderId="3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4" fillId="10" borderId="15" xfId="0" applyFont="1" applyFill="1" applyBorder="1" applyAlignment="1">
      <alignment horizontal="center"/>
    </xf>
    <xf numFmtId="0" fontId="54" fillId="10" borderId="25" xfId="0" applyFont="1" applyFill="1" applyBorder="1" applyAlignment="1">
      <alignment horizontal="center"/>
    </xf>
    <xf numFmtId="0" fontId="54" fillId="10" borderId="19" xfId="0" applyFont="1" applyFill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6" fillId="36" borderId="10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36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rajmanglam.com/" TargetMode="External" /><Relationship Id="rId3" Type="http://schemas.openxmlformats.org/officeDocument/2006/relationships/hyperlink" Target="http://www.rajmanglam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twitter.com/rajmanglam" TargetMode="External" /><Relationship Id="rId9" Type="http://schemas.openxmlformats.org/officeDocument/2006/relationships/hyperlink" Target="http://www.twitter.com/rajmangla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542925</xdr:colOff>
      <xdr:row>1</xdr:row>
      <xdr:rowOff>266700</xdr:rowOff>
    </xdr:to>
    <xdr:pic>
      <xdr:nvPicPr>
        <xdr:cNvPr id="1" name="Picture 4" descr="Rajmanglam-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1</xdr:row>
      <xdr:rowOff>276225</xdr:rowOff>
    </xdr:to>
    <xdr:pic>
      <xdr:nvPicPr>
        <xdr:cNvPr id="2" name="Picture 5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20002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</xdr:row>
      <xdr:rowOff>0</xdr:rowOff>
    </xdr:from>
    <xdr:to>
      <xdr:col>7</xdr:col>
      <xdr:colOff>66675</xdr:colOff>
      <xdr:row>1</xdr:row>
      <xdr:rowOff>295275</xdr:rowOff>
    </xdr:to>
    <xdr:pic>
      <xdr:nvPicPr>
        <xdr:cNvPr id="3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2000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85725</xdr:rowOff>
    </xdr:from>
    <xdr:to>
      <xdr:col>0</xdr:col>
      <xdr:colOff>1504950</xdr:colOff>
      <xdr:row>22</xdr:row>
      <xdr:rowOff>190500</xdr:rowOff>
    </xdr:to>
    <xdr:sp>
      <xdr:nvSpPr>
        <xdr:cNvPr id="1" name="Left Arrow 2"/>
        <xdr:cNvSpPr>
          <a:spLocks/>
        </xdr:cNvSpPr>
      </xdr:nvSpPr>
      <xdr:spPr>
        <a:xfrm rot="10800000">
          <a:off x="333375" y="4095750"/>
          <a:ext cx="1171575" cy="485775"/>
        </a:xfrm>
        <a:prstGeom prst="leftArrow">
          <a:avLst>
            <a:gd name="adj" fmla="val -29314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mangla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130" zoomScaleNormal="130" zoomScalePageLayoutView="0" workbookViewId="0" topLeftCell="A1">
      <selection activeCell="G26" sqref="G26"/>
    </sheetView>
  </sheetViews>
  <sheetFormatPr defaultColWidth="9.140625" defaultRowHeight="15"/>
  <cols>
    <col min="1" max="1" width="10.28125" style="0" customWidth="1"/>
    <col min="2" max="2" width="8.7109375" style="0" customWidth="1"/>
    <col min="3" max="3" width="0" style="0" hidden="1" customWidth="1"/>
    <col min="5" max="5" width="7.28125" style="0" hidden="1" customWidth="1"/>
    <col min="6" max="6" width="9.140625" style="0" hidden="1" customWidth="1"/>
    <col min="7" max="8" width="11.421875" style="0" customWidth="1"/>
    <col min="10" max="10" width="9.140625" style="0" customWidth="1"/>
    <col min="11" max="11" width="9.28125" style="0" bestFit="1" customWidth="1"/>
    <col min="12" max="12" width="9.140625" style="0" customWidth="1"/>
    <col min="13" max="13" width="9.28125" style="0" bestFit="1" customWidth="1"/>
    <col min="14" max="14" width="6.57421875" style="0" customWidth="1"/>
    <col min="15" max="15" width="9.140625" style="2" hidden="1" customWidth="1"/>
    <col min="16" max="16" width="9.28125" style="0" bestFit="1" customWidth="1"/>
    <col min="17" max="17" width="10.140625" style="0" customWidth="1"/>
    <col min="18" max="18" width="9.8515625" style="0" customWidth="1"/>
    <col min="19" max="19" width="10.00390625" style="0" customWidth="1"/>
    <col min="20" max="20" width="10.28125" style="0" customWidth="1"/>
    <col min="21" max="23" width="9.28125" style="0" bestFit="1" customWidth="1"/>
    <col min="24" max="24" width="3.7109375" style="0" customWidth="1"/>
  </cols>
  <sheetData>
    <row r="1" spans="5:24" ht="15.75" thickBot="1">
      <c r="E1" s="76" t="s">
        <v>56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T1" s="71" t="s">
        <v>77</v>
      </c>
      <c r="U1" s="71"/>
      <c r="V1" s="71"/>
      <c r="X1" s="60"/>
    </row>
    <row r="2" spans="1:24" ht="24" customHeight="1" thickBot="1">
      <c r="A2" s="86"/>
      <c r="B2" s="86"/>
      <c r="I2" s="89" t="s">
        <v>63</v>
      </c>
      <c r="J2" s="89"/>
      <c r="K2" s="89"/>
      <c r="M2" s="90" t="s">
        <v>57</v>
      </c>
      <c r="N2" s="90"/>
      <c r="O2" s="90"/>
      <c r="P2" s="90"/>
      <c r="Q2" s="90"/>
      <c r="R2" s="90"/>
      <c r="S2" s="90"/>
      <c r="T2" s="72"/>
      <c r="U2" s="72"/>
      <c r="V2" s="72"/>
      <c r="X2" s="60"/>
    </row>
    <row r="3" spans="1:24" ht="15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60"/>
    </row>
    <row r="4" spans="8:24" ht="15.75" thickBot="1">
      <c r="H4" s="92" t="s">
        <v>64</v>
      </c>
      <c r="I4" s="77"/>
      <c r="J4" s="77"/>
      <c r="K4" s="77"/>
      <c r="L4" s="77"/>
      <c r="M4" s="77"/>
      <c r="N4" s="77"/>
      <c r="O4" s="77"/>
      <c r="P4" s="77"/>
      <c r="Q4" s="78"/>
      <c r="X4" s="60"/>
    </row>
    <row r="5" spans="1:24" ht="15.75" thickBot="1">
      <c r="A5" s="66" t="s">
        <v>67</v>
      </c>
      <c r="B5" s="68"/>
      <c r="D5" s="73" t="s">
        <v>20</v>
      </c>
      <c r="E5" s="74"/>
      <c r="F5" s="74"/>
      <c r="G5" s="74"/>
      <c r="H5" s="75"/>
      <c r="K5" s="66" t="s">
        <v>68</v>
      </c>
      <c r="L5" s="67"/>
      <c r="M5" s="68"/>
      <c r="N5" s="73" t="s">
        <v>62</v>
      </c>
      <c r="O5" s="74"/>
      <c r="P5" s="75"/>
      <c r="R5" s="57" t="s">
        <v>5</v>
      </c>
      <c r="S5">
        <v>7.75</v>
      </c>
      <c r="X5" s="60"/>
    </row>
    <row r="6" ht="15.75" thickBot="1">
      <c r="X6" s="60"/>
    </row>
    <row r="7" spans="1:24" ht="15.75" thickBot="1">
      <c r="A7" s="66" t="s">
        <v>65</v>
      </c>
      <c r="B7" s="67"/>
      <c r="C7" s="67"/>
      <c r="D7" s="68"/>
      <c r="G7" s="82">
        <v>36780</v>
      </c>
      <c r="H7" s="83"/>
      <c r="K7" s="61"/>
      <c r="L7" s="61"/>
      <c r="M7" s="62"/>
      <c r="N7" s="63"/>
      <c r="O7" s="63"/>
      <c r="P7" s="63"/>
      <c r="X7" s="60"/>
    </row>
    <row r="8" spans="11:24" ht="15.75" thickBot="1">
      <c r="K8" s="156" t="s">
        <v>79</v>
      </c>
      <c r="L8" s="156"/>
      <c r="X8" s="60"/>
    </row>
    <row r="9" spans="1:24" ht="15.75" thickBot="1">
      <c r="A9" s="98" t="s">
        <v>66</v>
      </c>
      <c r="B9" s="98"/>
      <c r="C9" s="98"/>
      <c r="D9" s="98"/>
      <c r="G9" s="82">
        <v>7</v>
      </c>
      <c r="H9" s="83"/>
      <c r="K9" s="157" t="s">
        <v>82</v>
      </c>
      <c r="L9" s="157"/>
      <c r="X9" s="60"/>
    </row>
    <row r="10" spans="11:24" ht="15.75" thickBot="1">
      <c r="K10" s="155" t="s">
        <v>80</v>
      </c>
      <c r="L10" s="155"/>
      <c r="M10" s="155"/>
      <c r="N10" s="155"/>
      <c r="O10" s="155"/>
      <c r="P10" s="155"/>
      <c r="X10" s="60"/>
    </row>
    <row r="11" spans="1:24" ht="15.75" thickBot="1">
      <c r="A11" s="66" t="s">
        <v>5</v>
      </c>
      <c r="B11" s="67"/>
      <c r="C11" s="67"/>
      <c r="D11" s="68"/>
      <c r="G11" s="82">
        <f>ROUND(((G7*S5/100)+((G7*S5)/100*0.337)),2)</f>
        <v>3811.05</v>
      </c>
      <c r="H11" s="83"/>
      <c r="K11" s="157" t="s">
        <v>81</v>
      </c>
      <c r="L11" s="157"/>
      <c r="M11" s="157"/>
      <c r="N11" s="157"/>
      <c r="O11" s="157"/>
      <c r="P11" s="157"/>
      <c r="X11" s="60"/>
    </row>
    <row r="12" ht="15.75" thickBot="1">
      <c r="X12" s="60"/>
    </row>
    <row r="13" spans="1:24" ht="15.75" thickBot="1">
      <c r="A13" s="66" t="s">
        <v>76</v>
      </c>
      <c r="B13" s="67"/>
      <c r="C13" s="67"/>
      <c r="D13" s="68"/>
      <c r="G13" s="69">
        <f>((G7*0.337)+G7+G11+(G7*G9/100))</f>
        <v>55560.51</v>
      </c>
      <c r="H13" s="70"/>
      <c r="X13" s="60"/>
    </row>
    <row r="14" spans="4:24" ht="15">
      <c r="D14" s="18"/>
      <c r="X14" s="60"/>
    </row>
    <row r="15" ht="15.75" thickBot="1">
      <c r="X15" s="60"/>
    </row>
    <row r="16" spans="1:24" ht="15.75" thickBot="1">
      <c r="A16" s="79" t="s">
        <v>51</v>
      </c>
      <c r="B16" s="80"/>
      <c r="C16" s="80"/>
      <c r="D16" s="80"/>
      <c r="E16" s="81"/>
      <c r="F16" s="32"/>
      <c r="G16" s="34"/>
      <c r="H16" s="76" t="s">
        <v>54</v>
      </c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32"/>
      <c r="T16" s="34"/>
      <c r="U16" s="34"/>
      <c r="V16" s="60"/>
      <c r="X16" s="60"/>
    </row>
    <row r="17" spans="1:24" ht="15">
      <c r="A17" s="35" t="s">
        <v>55</v>
      </c>
      <c r="B17" s="36"/>
      <c r="C17" s="1"/>
      <c r="D17" s="60"/>
      <c r="F17" s="30" t="s">
        <v>21</v>
      </c>
      <c r="G17" s="58" t="s">
        <v>21</v>
      </c>
      <c r="H17" s="31" t="s">
        <v>22</v>
      </c>
      <c r="I17" s="58" t="s">
        <v>21</v>
      </c>
      <c r="J17" s="31" t="s">
        <v>22</v>
      </c>
      <c r="K17" s="58" t="s">
        <v>21</v>
      </c>
      <c r="L17" s="31" t="s">
        <v>22</v>
      </c>
      <c r="M17" s="58" t="s">
        <v>21</v>
      </c>
      <c r="N17" s="31" t="s">
        <v>22</v>
      </c>
      <c r="O17" s="31" t="s">
        <v>22</v>
      </c>
      <c r="P17" s="30" t="s">
        <v>21</v>
      </c>
      <c r="Q17" s="31" t="s">
        <v>22</v>
      </c>
      <c r="R17" s="30" t="s">
        <v>21</v>
      </c>
      <c r="S17" s="31" t="s">
        <v>22</v>
      </c>
      <c r="T17" s="30" t="s">
        <v>21</v>
      </c>
      <c r="U17" s="31" t="s">
        <v>22</v>
      </c>
      <c r="V17" s="60"/>
      <c r="X17" s="60"/>
    </row>
    <row r="18" spans="1:24" ht="15">
      <c r="A18" s="1" t="s">
        <v>52</v>
      </c>
      <c r="B18" s="28">
        <v>0.075</v>
      </c>
      <c r="C18" s="3">
        <v>0.085</v>
      </c>
      <c r="D18" s="60"/>
      <c r="F18" s="13">
        <v>14500</v>
      </c>
      <c r="G18" s="14" t="s">
        <v>69</v>
      </c>
      <c r="H18" s="16">
        <v>23700</v>
      </c>
      <c r="I18" s="13">
        <v>18700</v>
      </c>
      <c r="J18" s="16">
        <v>30560</v>
      </c>
      <c r="K18" s="13">
        <v>24100</v>
      </c>
      <c r="L18" s="16">
        <v>39400</v>
      </c>
      <c r="M18" s="13">
        <v>29700</v>
      </c>
      <c r="N18" s="16">
        <v>48570</v>
      </c>
      <c r="P18" s="13">
        <v>30600</v>
      </c>
      <c r="Q18" s="16">
        <v>50030</v>
      </c>
      <c r="R18" s="13">
        <v>37200</v>
      </c>
      <c r="S18" s="16">
        <v>60820</v>
      </c>
      <c r="T18" s="13">
        <v>45600</v>
      </c>
      <c r="U18" s="17">
        <v>74560</v>
      </c>
      <c r="V18" s="60"/>
      <c r="X18" s="60"/>
    </row>
    <row r="19" spans="1:24" ht="15">
      <c r="A19" s="1" t="s">
        <v>53</v>
      </c>
      <c r="B19" s="4">
        <v>0.07</v>
      </c>
      <c r="C19" s="3">
        <v>0.075</v>
      </c>
      <c r="D19" s="60"/>
      <c r="F19" s="13">
        <v>15100</v>
      </c>
      <c r="G19" s="14" t="s">
        <v>70</v>
      </c>
      <c r="H19" s="16">
        <v>24680</v>
      </c>
      <c r="I19" s="13">
        <v>19400</v>
      </c>
      <c r="J19" s="16">
        <v>31705</v>
      </c>
      <c r="K19" s="13">
        <v>24900</v>
      </c>
      <c r="L19" s="16">
        <v>40710</v>
      </c>
      <c r="M19" s="13">
        <v>30600</v>
      </c>
      <c r="N19" s="16">
        <v>50030</v>
      </c>
      <c r="P19" s="13">
        <v>31500</v>
      </c>
      <c r="Q19" s="16">
        <v>51490</v>
      </c>
      <c r="R19" s="13">
        <v>38200</v>
      </c>
      <c r="S19" s="16">
        <v>62470</v>
      </c>
      <c r="T19" s="13">
        <v>46800</v>
      </c>
      <c r="U19" s="17">
        <v>76520</v>
      </c>
      <c r="V19" s="60"/>
      <c r="X19" s="60"/>
    </row>
    <row r="20" spans="1:24" ht="15">
      <c r="A20" s="1" t="s">
        <v>9</v>
      </c>
      <c r="B20" s="28">
        <v>0.065</v>
      </c>
      <c r="C20" s="3">
        <v>0.065</v>
      </c>
      <c r="D20" s="60"/>
      <c r="F20" s="13">
        <v>15700</v>
      </c>
      <c r="G20" s="14" t="s">
        <v>71</v>
      </c>
      <c r="H20" s="16">
        <v>25660</v>
      </c>
      <c r="I20" s="13">
        <v>20100</v>
      </c>
      <c r="J20" s="16">
        <v>32850</v>
      </c>
      <c r="K20" s="13">
        <v>25700</v>
      </c>
      <c r="L20" s="16">
        <v>42020</v>
      </c>
      <c r="M20" s="13">
        <v>31500</v>
      </c>
      <c r="N20" s="16">
        <v>51490</v>
      </c>
      <c r="P20" s="13">
        <v>32400</v>
      </c>
      <c r="Q20" s="16">
        <v>52950</v>
      </c>
      <c r="R20" s="13">
        <v>39300</v>
      </c>
      <c r="S20" s="16">
        <v>64270</v>
      </c>
      <c r="T20" s="13">
        <v>48100</v>
      </c>
      <c r="U20" s="17">
        <v>78640</v>
      </c>
      <c r="V20" s="60"/>
      <c r="X20" s="60"/>
    </row>
    <row r="21" spans="1:24" ht="15">
      <c r="A21" s="84" t="s">
        <v>8</v>
      </c>
      <c r="B21" s="85"/>
      <c r="D21" s="60"/>
      <c r="F21" s="13">
        <v>16300</v>
      </c>
      <c r="G21" s="14" t="s">
        <v>72</v>
      </c>
      <c r="H21" s="16">
        <v>26640</v>
      </c>
      <c r="I21" s="13">
        <v>20900</v>
      </c>
      <c r="J21" s="16">
        <v>34160</v>
      </c>
      <c r="K21" s="13">
        <v>26500</v>
      </c>
      <c r="L21" s="16">
        <v>43330</v>
      </c>
      <c r="M21" s="13">
        <v>32400</v>
      </c>
      <c r="N21" s="16">
        <v>52950</v>
      </c>
      <c r="P21" s="13">
        <v>33300</v>
      </c>
      <c r="Q21" s="16">
        <v>54410</v>
      </c>
      <c r="R21" s="13">
        <v>40400</v>
      </c>
      <c r="S21" s="16">
        <v>66070</v>
      </c>
      <c r="T21" s="13">
        <v>49400</v>
      </c>
      <c r="U21" s="17">
        <v>80760</v>
      </c>
      <c r="V21" s="60"/>
      <c r="X21" s="60"/>
    </row>
    <row r="22" spans="1:24" ht="15">
      <c r="A22" s="1" t="s">
        <v>52</v>
      </c>
      <c r="B22" s="29">
        <v>0.09</v>
      </c>
      <c r="D22" s="60"/>
      <c r="F22" s="13">
        <v>16900</v>
      </c>
      <c r="G22" s="14" t="s">
        <v>73</v>
      </c>
      <c r="H22" s="16">
        <v>27620</v>
      </c>
      <c r="I22" s="13">
        <v>21700</v>
      </c>
      <c r="J22" s="16">
        <v>35470</v>
      </c>
      <c r="K22" s="13">
        <v>27300</v>
      </c>
      <c r="L22" s="16">
        <v>44640</v>
      </c>
      <c r="M22" s="13">
        <v>33300</v>
      </c>
      <c r="N22" s="16">
        <v>54410</v>
      </c>
      <c r="P22" s="13">
        <v>34200</v>
      </c>
      <c r="Q22" s="16">
        <v>55870</v>
      </c>
      <c r="R22" s="13">
        <v>42000</v>
      </c>
      <c r="S22" s="16">
        <v>68680</v>
      </c>
      <c r="T22" s="13">
        <v>50700</v>
      </c>
      <c r="U22" s="17">
        <v>82880</v>
      </c>
      <c r="V22" s="60"/>
      <c r="X22" s="60"/>
    </row>
    <row r="23" spans="1:24" ht="15">
      <c r="A23" s="1" t="s">
        <v>53</v>
      </c>
      <c r="B23" s="29">
        <v>0.08</v>
      </c>
      <c r="D23" s="60"/>
      <c r="F23" s="13">
        <v>17500</v>
      </c>
      <c r="G23" s="14" t="s">
        <v>74</v>
      </c>
      <c r="H23" s="16">
        <v>28600</v>
      </c>
      <c r="I23" s="13">
        <v>22500</v>
      </c>
      <c r="J23" s="16">
        <v>36780</v>
      </c>
      <c r="K23" s="13">
        <v>28100</v>
      </c>
      <c r="L23" s="16">
        <v>45950</v>
      </c>
      <c r="M23" s="13">
        <v>34200</v>
      </c>
      <c r="N23" s="16">
        <v>55870</v>
      </c>
      <c r="P23" s="13">
        <v>35200</v>
      </c>
      <c r="Q23" s="16">
        <v>57520</v>
      </c>
      <c r="R23" s="13">
        <v>43200</v>
      </c>
      <c r="S23" s="16">
        <v>70640</v>
      </c>
      <c r="T23" s="13">
        <v>52000</v>
      </c>
      <c r="U23" s="17">
        <v>85000</v>
      </c>
      <c r="V23" s="60"/>
      <c r="X23" s="60"/>
    </row>
    <row r="24" spans="1:24" ht="15.75" thickBot="1">
      <c r="A24" s="1" t="s">
        <v>9</v>
      </c>
      <c r="B24" s="29">
        <v>0.07</v>
      </c>
      <c r="D24" s="60"/>
      <c r="F24" s="19">
        <v>18100</v>
      </c>
      <c r="G24" s="59" t="s">
        <v>75</v>
      </c>
      <c r="H24" s="20">
        <v>29580</v>
      </c>
      <c r="I24" s="19">
        <v>23300</v>
      </c>
      <c r="J24" s="20">
        <v>38090</v>
      </c>
      <c r="K24" s="19">
        <v>28900</v>
      </c>
      <c r="L24" s="20">
        <v>47260</v>
      </c>
      <c r="M24" s="19">
        <v>35100</v>
      </c>
      <c r="N24" s="20">
        <v>57330</v>
      </c>
      <c r="P24" s="19">
        <v>36200</v>
      </c>
      <c r="Q24" s="20">
        <v>59170</v>
      </c>
      <c r="R24" s="19">
        <v>44400</v>
      </c>
      <c r="S24" s="20">
        <v>72600</v>
      </c>
      <c r="T24" s="19"/>
      <c r="U24" s="21"/>
      <c r="V24" s="60"/>
      <c r="X24" s="60"/>
    </row>
    <row r="25" spans="1:24" ht="15.75" thickBot="1">
      <c r="A25" s="93"/>
      <c r="B25" s="93"/>
      <c r="C25" s="93"/>
      <c r="D25" s="93"/>
      <c r="E25" s="93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60"/>
      <c r="X25" s="60"/>
    </row>
    <row r="26" ht="15.75" thickBot="1">
      <c r="X26" s="60"/>
    </row>
    <row r="27" spans="1:24" ht="15.75" thickBot="1">
      <c r="A27" s="76" t="s">
        <v>58</v>
      </c>
      <c r="B27" s="78"/>
      <c r="D27" s="37">
        <v>6.5</v>
      </c>
      <c r="F27" s="87"/>
      <c r="G27" s="87"/>
      <c r="H27" s="102" t="s">
        <v>83</v>
      </c>
      <c r="I27" s="102"/>
      <c r="J27" s="102"/>
      <c r="K27" s="102"/>
      <c r="L27" s="102"/>
      <c r="M27" s="102"/>
      <c r="N27" s="102"/>
      <c r="O27" s="102"/>
      <c r="P27" s="102"/>
      <c r="R27" s="76" t="s">
        <v>60</v>
      </c>
      <c r="S27" s="78"/>
      <c r="T27" s="39" t="str">
        <f>N5</f>
        <v>II</v>
      </c>
      <c r="X27" s="60"/>
    </row>
    <row r="28" spans="1:24" ht="15.75" thickBot="1">
      <c r="A28" s="88" t="s">
        <v>59</v>
      </c>
      <c r="B28" s="88"/>
      <c r="D28" s="37">
        <f>G9</f>
        <v>7</v>
      </c>
      <c r="F28" s="126" t="s">
        <v>26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25"/>
      <c r="R28" s="88" t="s">
        <v>61</v>
      </c>
      <c r="S28" s="88"/>
      <c r="T28" s="37">
        <f>S5</f>
        <v>7.75</v>
      </c>
      <c r="X28" s="60"/>
    </row>
    <row r="29" spans="1:24" ht="191.25">
      <c r="A29" s="47" t="s">
        <v>4</v>
      </c>
      <c r="B29" s="48" t="s">
        <v>13</v>
      </c>
      <c r="C29" s="48" t="s">
        <v>31</v>
      </c>
      <c r="D29" s="49" t="s">
        <v>32</v>
      </c>
      <c r="E29" s="48" t="s">
        <v>33</v>
      </c>
      <c r="F29" s="48" t="s">
        <v>34</v>
      </c>
      <c r="G29" s="48" t="s">
        <v>35</v>
      </c>
      <c r="H29" s="48" t="s">
        <v>36</v>
      </c>
      <c r="I29" s="53" t="s">
        <v>0</v>
      </c>
      <c r="J29" s="53" t="s">
        <v>61</v>
      </c>
      <c r="K29" s="53" t="s">
        <v>5</v>
      </c>
      <c r="L29" s="53" t="s">
        <v>1</v>
      </c>
      <c r="M29" s="53" t="s">
        <v>2</v>
      </c>
      <c r="N29" s="53" t="s">
        <v>6</v>
      </c>
      <c r="O29" s="53" t="s">
        <v>7</v>
      </c>
      <c r="P29" s="53" t="s">
        <v>3</v>
      </c>
      <c r="Q29" s="53" t="s">
        <v>29</v>
      </c>
      <c r="R29" s="26" t="s">
        <v>78</v>
      </c>
      <c r="S29" s="26" t="s">
        <v>27</v>
      </c>
      <c r="T29" s="38" t="s">
        <v>28</v>
      </c>
      <c r="U29" s="26" t="s">
        <v>37</v>
      </c>
      <c r="V29" s="26" t="s">
        <v>38</v>
      </c>
      <c r="W29" s="26" t="s">
        <v>39</v>
      </c>
      <c r="X29" s="60"/>
    </row>
    <row r="30" spans="1:24" ht="15">
      <c r="A30" s="50">
        <v>41214</v>
      </c>
      <c r="B30" s="51">
        <v>20100</v>
      </c>
      <c r="C30" s="51">
        <v>0.765</v>
      </c>
      <c r="D30" s="51">
        <f>B30*C30</f>
        <v>15376.5</v>
      </c>
      <c r="E30" s="51">
        <f>D27</f>
        <v>6.5</v>
      </c>
      <c r="F30" s="51">
        <f aca="true" t="shared" si="0" ref="F30:F60">B30*E30/100</f>
        <v>1306.5</v>
      </c>
      <c r="G30" s="51">
        <f>B30+D30</f>
        <v>35476.5</v>
      </c>
      <c r="H30" s="51">
        <f>G30+F30</f>
        <v>36783</v>
      </c>
      <c r="I30" s="54">
        <v>32850</v>
      </c>
      <c r="J30" s="54">
        <f>T28</f>
        <v>7.75</v>
      </c>
      <c r="K30" s="55">
        <f>I30*J30%</f>
        <v>2545.875</v>
      </c>
      <c r="L30" s="55">
        <v>0.109</v>
      </c>
      <c r="M30" s="55">
        <f>(I30+K30)*L30</f>
        <v>3858.150375</v>
      </c>
      <c r="N30" s="55">
        <f>D28</f>
        <v>7</v>
      </c>
      <c r="O30" s="55">
        <f>I30*N30/100</f>
        <v>2299.5</v>
      </c>
      <c r="P30" s="55">
        <f>I30+K30+M30</f>
        <v>39254.025375</v>
      </c>
      <c r="Q30" s="55">
        <f>P30+O30</f>
        <v>41553.525375</v>
      </c>
      <c r="R30" s="44">
        <f aca="true" t="shared" si="1" ref="R30:R60">P30-G30</f>
        <v>3777.5253749999974</v>
      </c>
      <c r="S30" s="44">
        <f aca="true" t="shared" si="2" ref="S30:S60">R30-(I30-B30)*10%</f>
        <v>2502.5253749999974</v>
      </c>
      <c r="T30" s="44">
        <f aca="true" t="shared" si="3" ref="T30:T60">R30-(P30-G30)*10%</f>
        <v>3399.772837499998</v>
      </c>
      <c r="U30" s="45">
        <f>Q30-H30</f>
        <v>4770.525374999997</v>
      </c>
      <c r="V30" s="45">
        <f aca="true" t="shared" si="4" ref="V30:V60">U30-(I30-B30)*10%</f>
        <v>3495.5253749999974</v>
      </c>
      <c r="W30" s="45">
        <f>U30-(P30-G30)*10%</f>
        <v>4392.772837499998</v>
      </c>
      <c r="X30" s="60"/>
    </row>
    <row r="31" spans="1:24" ht="15">
      <c r="A31" s="50">
        <v>41244</v>
      </c>
      <c r="B31" s="51">
        <v>20100</v>
      </c>
      <c r="C31" s="51">
        <v>0.765</v>
      </c>
      <c r="D31" s="51">
        <f aca="true" t="shared" si="5" ref="D31:D60">B31*C31</f>
        <v>15376.5</v>
      </c>
      <c r="E31" s="51">
        <f>D27</f>
        <v>6.5</v>
      </c>
      <c r="F31" s="51">
        <f t="shared" si="0"/>
        <v>1306.5</v>
      </c>
      <c r="G31" s="51">
        <f aca="true" t="shared" si="6" ref="G31:G60">B31+D31</f>
        <v>35476.5</v>
      </c>
      <c r="H31" s="51">
        <f aca="true" t="shared" si="7" ref="H31:H60">G31+F31</f>
        <v>36783</v>
      </c>
      <c r="I31" s="54">
        <v>32850</v>
      </c>
      <c r="J31" s="54">
        <f>T28</f>
        <v>7.75</v>
      </c>
      <c r="K31" s="55">
        <f aca="true" t="shared" si="8" ref="K31:K60">I31*J31%</f>
        <v>2545.875</v>
      </c>
      <c r="L31" s="55">
        <v>0.109</v>
      </c>
      <c r="M31" s="55">
        <f aca="true" t="shared" si="9" ref="M31:M59">(I31+K31)*L31</f>
        <v>3858.150375</v>
      </c>
      <c r="N31" s="55">
        <f>D28</f>
        <v>7</v>
      </c>
      <c r="O31" s="55">
        <f aca="true" t="shared" si="10" ref="O31:O60">I31*N31/100</f>
        <v>2299.5</v>
      </c>
      <c r="P31" s="55">
        <f aca="true" t="shared" si="11" ref="P31:P60">I31+K31+M31</f>
        <v>39254.025375</v>
      </c>
      <c r="Q31" s="55">
        <f aca="true" t="shared" si="12" ref="Q31:Q60">P31+O31</f>
        <v>41553.525375</v>
      </c>
      <c r="R31" s="44">
        <f t="shared" si="1"/>
        <v>3777.5253749999974</v>
      </c>
      <c r="S31" s="44">
        <f t="shared" si="2"/>
        <v>2502.5253749999974</v>
      </c>
      <c r="T31" s="44">
        <f t="shared" si="3"/>
        <v>3399.772837499998</v>
      </c>
      <c r="U31" s="45">
        <f aca="true" t="shared" si="13" ref="U31:U60">Q31-H31</f>
        <v>4770.525374999997</v>
      </c>
      <c r="V31" s="45">
        <f t="shared" si="4"/>
        <v>3495.5253749999974</v>
      </c>
      <c r="W31" s="45">
        <f aca="true" t="shared" si="14" ref="W31:W60">U31-(P31-G31)*10%</f>
        <v>4392.772837499998</v>
      </c>
      <c r="X31" s="60"/>
    </row>
    <row r="32" spans="1:24" ht="15">
      <c r="A32" s="50">
        <v>41275</v>
      </c>
      <c r="B32" s="65">
        <v>20900</v>
      </c>
      <c r="C32" s="51">
        <v>0.765</v>
      </c>
      <c r="D32" s="51">
        <f t="shared" si="5"/>
        <v>15988.5</v>
      </c>
      <c r="E32" s="51">
        <f>D27</f>
        <v>6.5</v>
      </c>
      <c r="F32" s="51">
        <f t="shared" si="0"/>
        <v>1358.5</v>
      </c>
      <c r="G32" s="51">
        <f t="shared" si="6"/>
        <v>36888.5</v>
      </c>
      <c r="H32" s="51">
        <f t="shared" si="7"/>
        <v>38247</v>
      </c>
      <c r="I32" s="54">
        <v>34160</v>
      </c>
      <c r="J32" s="54">
        <f>T28</f>
        <v>7.75</v>
      </c>
      <c r="K32" s="55">
        <f t="shared" si="8"/>
        <v>2647.4</v>
      </c>
      <c r="L32" s="55">
        <v>0.109</v>
      </c>
      <c r="M32" s="55">
        <f t="shared" si="9"/>
        <v>4012.0066</v>
      </c>
      <c r="N32" s="55">
        <f>D28</f>
        <v>7</v>
      </c>
      <c r="O32" s="55">
        <f t="shared" si="10"/>
        <v>2391.2</v>
      </c>
      <c r="P32" s="55">
        <f t="shared" si="11"/>
        <v>40819.4066</v>
      </c>
      <c r="Q32" s="55">
        <f t="shared" si="12"/>
        <v>43210.6066</v>
      </c>
      <c r="R32" s="44">
        <f t="shared" si="1"/>
        <v>3930.906600000002</v>
      </c>
      <c r="S32" s="44">
        <f t="shared" si="2"/>
        <v>2604.906600000002</v>
      </c>
      <c r="T32" s="44">
        <f t="shared" si="3"/>
        <v>3537.815940000002</v>
      </c>
      <c r="U32" s="45">
        <f t="shared" si="13"/>
        <v>4963.606599999999</v>
      </c>
      <c r="V32" s="45">
        <f t="shared" si="4"/>
        <v>3637.606599999999</v>
      </c>
      <c r="W32" s="45">
        <f t="shared" si="14"/>
        <v>4570.515939999999</v>
      </c>
      <c r="X32" s="60"/>
    </row>
    <row r="33" spans="1:24" ht="15">
      <c r="A33" s="50">
        <v>41306</v>
      </c>
      <c r="B33" s="65">
        <v>20900</v>
      </c>
      <c r="C33" s="51">
        <v>0.8025</v>
      </c>
      <c r="D33" s="51">
        <f t="shared" si="5"/>
        <v>16772.25</v>
      </c>
      <c r="E33" s="51">
        <f>D27</f>
        <v>6.5</v>
      </c>
      <c r="F33" s="51">
        <f t="shared" si="0"/>
        <v>1358.5</v>
      </c>
      <c r="G33" s="51">
        <f t="shared" si="6"/>
        <v>37672.25</v>
      </c>
      <c r="H33" s="51">
        <f t="shared" si="7"/>
        <v>39030.75</v>
      </c>
      <c r="I33" s="54">
        <v>34160</v>
      </c>
      <c r="J33" s="54">
        <f>T28</f>
        <v>7.75</v>
      </c>
      <c r="K33" s="55">
        <f t="shared" si="8"/>
        <v>2647.4</v>
      </c>
      <c r="L33" s="55">
        <v>0.134</v>
      </c>
      <c r="M33" s="55">
        <f t="shared" si="9"/>
        <v>4932.1916</v>
      </c>
      <c r="N33" s="55">
        <f>D28</f>
        <v>7</v>
      </c>
      <c r="O33" s="55">
        <f t="shared" si="10"/>
        <v>2391.2</v>
      </c>
      <c r="P33" s="55">
        <f t="shared" si="11"/>
        <v>41739.5916</v>
      </c>
      <c r="Q33" s="55">
        <f t="shared" si="12"/>
        <v>44130.7916</v>
      </c>
      <c r="R33" s="44">
        <f t="shared" si="1"/>
        <v>4067.3415999999997</v>
      </c>
      <c r="S33" s="44">
        <f t="shared" si="2"/>
        <v>2741.3415999999997</v>
      </c>
      <c r="T33" s="44">
        <f t="shared" si="3"/>
        <v>3660.6074399999998</v>
      </c>
      <c r="U33" s="45">
        <f t="shared" si="13"/>
        <v>5100.041599999997</v>
      </c>
      <c r="V33" s="45">
        <f t="shared" si="4"/>
        <v>3774.041599999997</v>
      </c>
      <c r="W33" s="45">
        <f t="shared" si="14"/>
        <v>4693.307439999997</v>
      </c>
      <c r="X33" s="60"/>
    </row>
    <row r="34" spans="1:24" ht="15">
      <c r="A34" s="50">
        <v>41334</v>
      </c>
      <c r="B34" s="65">
        <v>20900</v>
      </c>
      <c r="C34" s="51">
        <v>0.8025</v>
      </c>
      <c r="D34" s="51">
        <f t="shared" si="5"/>
        <v>16772.25</v>
      </c>
      <c r="E34" s="51">
        <f>D27</f>
        <v>6.5</v>
      </c>
      <c r="F34" s="51">
        <f t="shared" si="0"/>
        <v>1358.5</v>
      </c>
      <c r="G34" s="51">
        <f t="shared" si="6"/>
        <v>37672.25</v>
      </c>
      <c r="H34" s="51">
        <f t="shared" si="7"/>
        <v>39030.75</v>
      </c>
      <c r="I34" s="64">
        <v>34160</v>
      </c>
      <c r="J34" s="54">
        <f>T28</f>
        <v>7.75</v>
      </c>
      <c r="K34" s="55">
        <f t="shared" si="8"/>
        <v>2647.4</v>
      </c>
      <c r="L34" s="55">
        <v>0.134</v>
      </c>
      <c r="M34" s="55">
        <f t="shared" si="9"/>
        <v>4932.1916</v>
      </c>
      <c r="N34" s="55">
        <f>D28</f>
        <v>7</v>
      </c>
      <c r="O34" s="55">
        <f t="shared" si="10"/>
        <v>2391.2</v>
      </c>
      <c r="P34" s="55">
        <f t="shared" si="11"/>
        <v>41739.5916</v>
      </c>
      <c r="Q34" s="55">
        <f t="shared" si="12"/>
        <v>44130.7916</v>
      </c>
      <c r="R34" s="44">
        <f t="shared" si="1"/>
        <v>4067.3415999999997</v>
      </c>
      <c r="S34" s="44">
        <f t="shared" si="2"/>
        <v>2741.3415999999997</v>
      </c>
      <c r="T34" s="44">
        <f t="shared" si="3"/>
        <v>3660.6074399999998</v>
      </c>
      <c r="U34" s="45">
        <f t="shared" si="13"/>
        <v>5100.041599999997</v>
      </c>
      <c r="V34" s="45">
        <f t="shared" si="4"/>
        <v>3774.041599999997</v>
      </c>
      <c r="W34" s="45">
        <f t="shared" si="14"/>
        <v>4693.307439999997</v>
      </c>
      <c r="X34" s="60"/>
    </row>
    <row r="35" spans="1:24" ht="15">
      <c r="A35" s="50">
        <v>41365</v>
      </c>
      <c r="B35" s="65">
        <v>20900</v>
      </c>
      <c r="C35" s="51">
        <v>0.8025</v>
      </c>
      <c r="D35" s="51">
        <f t="shared" si="5"/>
        <v>16772.25</v>
      </c>
      <c r="E35" s="51">
        <f>D27</f>
        <v>6.5</v>
      </c>
      <c r="F35" s="51">
        <f t="shared" si="0"/>
        <v>1358.5</v>
      </c>
      <c r="G35" s="51">
        <f t="shared" si="6"/>
        <v>37672.25</v>
      </c>
      <c r="H35" s="51">
        <f t="shared" si="7"/>
        <v>39030.75</v>
      </c>
      <c r="I35" s="64">
        <v>34160</v>
      </c>
      <c r="J35" s="54">
        <f>T28</f>
        <v>7.75</v>
      </c>
      <c r="K35" s="55">
        <f t="shared" si="8"/>
        <v>2647.4</v>
      </c>
      <c r="L35" s="55">
        <v>0.134</v>
      </c>
      <c r="M35" s="55">
        <f t="shared" si="9"/>
        <v>4932.1916</v>
      </c>
      <c r="N35" s="55">
        <f>D28</f>
        <v>7</v>
      </c>
      <c r="O35" s="55">
        <f t="shared" si="10"/>
        <v>2391.2</v>
      </c>
      <c r="P35" s="55">
        <f t="shared" si="11"/>
        <v>41739.5916</v>
      </c>
      <c r="Q35" s="55">
        <f t="shared" si="12"/>
        <v>44130.7916</v>
      </c>
      <c r="R35" s="44">
        <f t="shared" si="1"/>
        <v>4067.3415999999997</v>
      </c>
      <c r="S35" s="44">
        <f t="shared" si="2"/>
        <v>2741.3415999999997</v>
      </c>
      <c r="T35" s="44">
        <f t="shared" si="3"/>
        <v>3660.6074399999998</v>
      </c>
      <c r="U35" s="45">
        <f t="shared" si="13"/>
        <v>5100.041599999997</v>
      </c>
      <c r="V35" s="45">
        <f t="shared" si="4"/>
        <v>3774.041599999997</v>
      </c>
      <c r="W35" s="45">
        <f t="shared" si="14"/>
        <v>4693.307439999997</v>
      </c>
      <c r="X35" s="60"/>
    </row>
    <row r="36" spans="1:24" ht="15">
      <c r="A36" s="50">
        <v>41395</v>
      </c>
      <c r="B36" s="65">
        <v>20900</v>
      </c>
      <c r="C36" s="51">
        <v>0.8415</v>
      </c>
      <c r="D36" s="51">
        <f t="shared" si="5"/>
        <v>17587.350000000002</v>
      </c>
      <c r="E36" s="51">
        <f>D27</f>
        <v>6.5</v>
      </c>
      <c r="F36" s="51">
        <f t="shared" si="0"/>
        <v>1358.5</v>
      </c>
      <c r="G36" s="51">
        <f t="shared" si="6"/>
        <v>38487.350000000006</v>
      </c>
      <c r="H36" s="51">
        <f t="shared" si="7"/>
        <v>39845.850000000006</v>
      </c>
      <c r="I36" s="64">
        <v>34160</v>
      </c>
      <c r="J36" s="54">
        <f>T28</f>
        <v>7.75</v>
      </c>
      <c r="K36" s="55">
        <f t="shared" si="8"/>
        <v>2647.4</v>
      </c>
      <c r="L36" s="55">
        <v>0.16</v>
      </c>
      <c r="M36" s="55">
        <f t="shared" si="9"/>
        <v>5889.184</v>
      </c>
      <c r="N36" s="55">
        <f>D28</f>
        <v>7</v>
      </c>
      <c r="O36" s="55">
        <f t="shared" si="10"/>
        <v>2391.2</v>
      </c>
      <c r="P36" s="55">
        <f t="shared" si="11"/>
        <v>42696.584</v>
      </c>
      <c r="Q36" s="55">
        <f t="shared" si="12"/>
        <v>45087.784</v>
      </c>
      <c r="R36" s="44">
        <f t="shared" si="1"/>
        <v>4209.233999999997</v>
      </c>
      <c r="S36" s="44">
        <f t="shared" si="2"/>
        <v>2883.2339999999967</v>
      </c>
      <c r="T36" s="44">
        <f t="shared" si="3"/>
        <v>3788.310599999997</v>
      </c>
      <c r="U36" s="45">
        <f t="shared" si="13"/>
        <v>5241.933999999994</v>
      </c>
      <c r="V36" s="45">
        <f t="shared" si="4"/>
        <v>3915.933999999994</v>
      </c>
      <c r="W36" s="45">
        <f t="shared" si="14"/>
        <v>4821.010599999994</v>
      </c>
      <c r="X36" s="60"/>
    </row>
    <row r="37" spans="1:24" ht="15">
      <c r="A37" s="50">
        <v>41426</v>
      </c>
      <c r="B37" s="65">
        <v>20900</v>
      </c>
      <c r="C37" s="51">
        <v>0.8415</v>
      </c>
      <c r="D37" s="51">
        <f t="shared" si="5"/>
        <v>17587.350000000002</v>
      </c>
      <c r="E37" s="51">
        <f>D27</f>
        <v>6.5</v>
      </c>
      <c r="F37" s="51">
        <f t="shared" si="0"/>
        <v>1358.5</v>
      </c>
      <c r="G37" s="51">
        <f t="shared" si="6"/>
        <v>38487.350000000006</v>
      </c>
      <c r="H37" s="51">
        <f t="shared" si="7"/>
        <v>39845.850000000006</v>
      </c>
      <c r="I37" s="64">
        <v>34160</v>
      </c>
      <c r="J37" s="54">
        <f>T28</f>
        <v>7.75</v>
      </c>
      <c r="K37" s="55">
        <f t="shared" si="8"/>
        <v>2647.4</v>
      </c>
      <c r="L37" s="55">
        <v>0.16</v>
      </c>
      <c r="M37" s="55">
        <f t="shared" si="9"/>
        <v>5889.184</v>
      </c>
      <c r="N37" s="55">
        <f>D28</f>
        <v>7</v>
      </c>
      <c r="O37" s="55">
        <f t="shared" si="10"/>
        <v>2391.2</v>
      </c>
      <c r="P37" s="55">
        <f t="shared" si="11"/>
        <v>42696.584</v>
      </c>
      <c r="Q37" s="55">
        <f t="shared" si="12"/>
        <v>45087.784</v>
      </c>
      <c r="R37" s="44">
        <f t="shared" si="1"/>
        <v>4209.233999999997</v>
      </c>
      <c r="S37" s="44">
        <f t="shared" si="2"/>
        <v>2883.2339999999967</v>
      </c>
      <c r="T37" s="44">
        <f t="shared" si="3"/>
        <v>3788.310599999997</v>
      </c>
      <c r="U37" s="45">
        <f t="shared" si="13"/>
        <v>5241.933999999994</v>
      </c>
      <c r="V37" s="45">
        <f t="shared" si="4"/>
        <v>3915.933999999994</v>
      </c>
      <c r="W37" s="45">
        <f t="shared" si="14"/>
        <v>4821.010599999994</v>
      </c>
      <c r="X37" s="60"/>
    </row>
    <row r="38" spans="1:24" ht="15">
      <c r="A38" s="50">
        <v>41456</v>
      </c>
      <c r="B38" s="65">
        <v>20900</v>
      </c>
      <c r="C38" s="51">
        <v>0.8415</v>
      </c>
      <c r="D38" s="51">
        <f t="shared" si="5"/>
        <v>17587.350000000002</v>
      </c>
      <c r="E38" s="51">
        <f>D27</f>
        <v>6.5</v>
      </c>
      <c r="F38" s="51">
        <f t="shared" si="0"/>
        <v>1358.5</v>
      </c>
      <c r="G38" s="51">
        <f t="shared" si="6"/>
        <v>38487.350000000006</v>
      </c>
      <c r="H38" s="51">
        <f t="shared" si="7"/>
        <v>39845.850000000006</v>
      </c>
      <c r="I38" s="64">
        <v>34160</v>
      </c>
      <c r="J38" s="54">
        <f>T28</f>
        <v>7.75</v>
      </c>
      <c r="K38" s="55">
        <f t="shared" si="8"/>
        <v>2647.4</v>
      </c>
      <c r="L38" s="55">
        <v>0.16</v>
      </c>
      <c r="M38" s="55">
        <f t="shared" si="9"/>
        <v>5889.184</v>
      </c>
      <c r="N38" s="55">
        <f>D28</f>
        <v>7</v>
      </c>
      <c r="O38" s="55">
        <f t="shared" si="10"/>
        <v>2391.2</v>
      </c>
      <c r="P38" s="55">
        <f t="shared" si="11"/>
        <v>42696.584</v>
      </c>
      <c r="Q38" s="55">
        <f t="shared" si="12"/>
        <v>45087.784</v>
      </c>
      <c r="R38" s="44">
        <f t="shared" si="1"/>
        <v>4209.233999999997</v>
      </c>
      <c r="S38" s="44">
        <f t="shared" si="2"/>
        <v>2883.2339999999967</v>
      </c>
      <c r="T38" s="44">
        <f t="shared" si="3"/>
        <v>3788.310599999997</v>
      </c>
      <c r="U38" s="45">
        <f t="shared" si="13"/>
        <v>5241.933999999994</v>
      </c>
      <c r="V38" s="45">
        <f t="shared" si="4"/>
        <v>3915.933999999994</v>
      </c>
      <c r="W38" s="45">
        <f t="shared" si="14"/>
        <v>4821.010599999994</v>
      </c>
      <c r="X38" s="60"/>
    </row>
    <row r="39" spans="1:24" ht="15">
      <c r="A39" s="50">
        <v>41487</v>
      </c>
      <c r="B39" s="51">
        <v>21700</v>
      </c>
      <c r="C39" s="51">
        <v>0.8895000000000001</v>
      </c>
      <c r="D39" s="51">
        <f t="shared" si="5"/>
        <v>19302.15</v>
      </c>
      <c r="E39" s="51">
        <f>D27</f>
        <v>6.5</v>
      </c>
      <c r="F39" s="51">
        <f t="shared" si="0"/>
        <v>1410.5</v>
      </c>
      <c r="G39" s="51">
        <f t="shared" si="6"/>
        <v>41002.15</v>
      </c>
      <c r="H39" s="51">
        <f t="shared" si="7"/>
        <v>42412.65</v>
      </c>
      <c r="I39" s="54">
        <v>35470</v>
      </c>
      <c r="J39" s="54">
        <f>T28</f>
        <v>7.75</v>
      </c>
      <c r="K39" s="55">
        <f t="shared" si="8"/>
        <v>2748.925</v>
      </c>
      <c r="L39" s="55">
        <v>0.19200000000000003</v>
      </c>
      <c r="M39" s="55">
        <f t="shared" si="9"/>
        <v>7338.033600000002</v>
      </c>
      <c r="N39" s="55">
        <f>D28</f>
        <v>7</v>
      </c>
      <c r="O39" s="55">
        <f t="shared" si="10"/>
        <v>2482.9</v>
      </c>
      <c r="P39" s="55">
        <f t="shared" si="11"/>
        <v>45556.958600000005</v>
      </c>
      <c r="Q39" s="55">
        <f t="shared" si="12"/>
        <v>48039.85860000001</v>
      </c>
      <c r="R39" s="44">
        <f t="shared" si="1"/>
        <v>4554.808600000004</v>
      </c>
      <c r="S39" s="44">
        <f t="shared" si="2"/>
        <v>3177.808600000004</v>
      </c>
      <c r="T39" s="44">
        <f t="shared" si="3"/>
        <v>4099.327740000003</v>
      </c>
      <c r="U39" s="45">
        <f t="shared" si="13"/>
        <v>5627.208600000005</v>
      </c>
      <c r="V39" s="45">
        <f t="shared" si="4"/>
        <v>4250.208600000005</v>
      </c>
      <c r="W39" s="45">
        <f t="shared" si="14"/>
        <v>5171.727740000005</v>
      </c>
      <c r="X39" s="60"/>
    </row>
    <row r="40" spans="1:24" ht="15">
      <c r="A40" s="50">
        <v>41518</v>
      </c>
      <c r="B40" s="65">
        <v>21700</v>
      </c>
      <c r="C40" s="51">
        <v>0.8895000000000001</v>
      </c>
      <c r="D40" s="51">
        <f t="shared" si="5"/>
        <v>19302.15</v>
      </c>
      <c r="E40" s="51">
        <f>D27</f>
        <v>6.5</v>
      </c>
      <c r="F40" s="51">
        <f t="shared" si="0"/>
        <v>1410.5</v>
      </c>
      <c r="G40" s="51">
        <f t="shared" si="6"/>
        <v>41002.15</v>
      </c>
      <c r="H40" s="51">
        <f t="shared" si="7"/>
        <v>42412.65</v>
      </c>
      <c r="I40" s="64">
        <v>35470</v>
      </c>
      <c r="J40" s="54">
        <f>T28</f>
        <v>7.75</v>
      </c>
      <c r="K40" s="55">
        <f t="shared" si="8"/>
        <v>2748.925</v>
      </c>
      <c r="L40" s="55">
        <v>0.19200000000000003</v>
      </c>
      <c r="M40" s="55">
        <f t="shared" si="9"/>
        <v>7338.033600000002</v>
      </c>
      <c r="N40" s="55">
        <f>D28</f>
        <v>7</v>
      </c>
      <c r="O40" s="55">
        <f t="shared" si="10"/>
        <v>2482.9</v>
      </c>
      <c r="P40" s="55">
        <f t="shared" si="11"/>
        <v>45556.958600000005</v>
      </c>
      <c r="Q40" s="55">
        <f t="shared" si="12"/>
        <v>48039.85860000001</v>
      </c>
      <c r="R40" s="44">
        <f t="shared" si="1"/>
        <v>4554.808600000004</v>
      </c>
      <c r="S40" s="44">
        <f t="shared" si="2"/>
        <v>3177.808600000004</v>
      </c>
      <c r="T40" s="44">
        <f t="shared" si="3"/>
        <v>4099.327740000003</v>
      </c>
      <c r="U40" s="45">
        <f t="shared" si="13"/>
        <v>5627.208600000005</v>
      </c>
      <c r="V40" s="45">
        <f t="shared" si="4"/>
        <v>4250.208600000005</v>
      </c>
      <c r="W40" s="45">
        <f t="shared" si="14"/>
        <v>5171.727740000005</v>
      </c>
      <c r="X40" s="60"/>
    </row>
    <row r="41" spans="1:24" ht="15">
      <c r="A41" s="50">
        <v>41548</v>
      </c>
      <c r="B41" s="65">
        <v>21700</v>
      </c>
      <c r="C41" s="51">
        <v>0.8895000000000001</v>
      </c>
      <c r="D41" s="51">
        <f t="shared" si="5"/>
        <v>19302.15</v>
      </c>
      <c r="E41" s="51">
        <f>D27</f>
        <v>6.5</v>
      </c>
      <c r="F41" s="51">
        <f t="shared" si="0"/>
        <v>1410.5</v>
      </c>
      <c r="G41" s="51">
        <f t="shared" si="6"/>
        <v>41002.15</v>
      </c>
      <c r="H41" s="51">
        <f t="shared" si="7"/>
        <v>42412.65</v>
      </c>
      <c r="I41" s="64">
        <v>35470</v>
      </c>
      <c r="J41" s="54">
        <f>T28</f>
        <v>7.75</v>
      </c>
      <c r="K41" s="55">
        <f t="shared" si="8"/>
        <v>2748.925</v>
      </c>
      <c r="L41" s="55">
        <v>0.19200000000000003</v>
      </c>
      <c r="M41" s="55">
        <f t="shared" si="9"/>
        <v>7338.033600000002</v>
      </c>
      <c r="N41" s="55">
        <f>D28</f>
        <v>7</v>
      </c>
      <c r="O41" s="55">
        <f t="shared" si="10"/>
        <v>2482.9</v>
      </c>
      <c r="P41" s="55">
        <f t="shared" si="11"/>
        <v>45556.958600000005</v>
      </c>
      <c r="Q41" s="55">
        <f t="shared" si="12"/>
        <v>48039.85860000001</v>
      </c>
      <c r="R41" s="44">
        <f t="shared" si="1"/>
        <v>4554.808600000004</v>
      </c>
      <c r="S41" s="44">
        <f t="shared" si="2"/>
        <v>3177.808600000004</v>
      </c>
      <c r="T41" s="44">
        <f t="shared" si="3"/>
        <v>4099.327740000003</v>
      </c>
      <c r="U41" s="45">
        <f t="shared" si="13"/>
        <v>5627.208600000005</v>
      </c>
      <c r="V41" s="45">
        <f t="shared" si="4"/>
        <v>4250.208600000005</v>
      </c>
      <c r="W41" s="45">
        <f t="shared" si="14"/>
        <v>5171.727740000005</v>
      </c>
      <c r="X41" s="60"/>
    </row>
    <row r="42" spans="1:24" ht="15">
      <c r="A42" s="50">
        <v>41579</v>
      </c>
      <c r="B42" s="65">
        <v>21700</v>
      </c>
      <c r="C42" s="51">
        <v>0.9615</v>
      </c>
      <c r="D42" s="51">
        <f t="shared" si="5"/>
        <v>20864.55</v>
      </c>
      <c r="E42" s="51">
        <f>D27</f>
        <v>6.5</v>
      </c>
      <c r="F42" s="51">
        <f t="shared" si="0"/>
        <v>1410.5</v>
      </c>
      <c r="G42" s="51">
        <f t="shared" si="6"/>
        <v>42564.55</v>
      </c>
      <c r="H42" s="51">
        <f t="shared" si="7"/>
        <v>43975.05</v>
      </c>
      <c r="I42" s="64">
        <v>35470</v>
      </c>
      <c r="J42" s="54">
        <f>T28</f>
        <v>7.75</v>
      </c>
      <c r="K42" s="55">
        <f t="shared" si="8"/>
        <v>2748.925</v>
      </c>
      <c r="L42" s="55">
        <v>0.24</v>
      </c>
      <c r="M42" s="55">
        <f t="shared" si="9"/>
        <v>9172.542</v>
      </c>
      <c r="N42" s="55">
        <f>D28</f>
        <v>7</v>
      </c>
      <c r="O42" s="55">
        <f t="shared" si="10"/>
        <v>2482.9</v>
      </c>
      <c r="P42" s="55">
        <f t="shared" si="11"/>
        <v>47391.467000000004</v>
      </c>
      <c r="Q42" s="55">
        <f t="shared" si="12"/>
        <v>49874.367000000006</v>
      </c>
      <c r="R42" s="44">
        <f t="shared" si="1"/>
        <v>4826.917000000001</v>
      </c>
      <c r="S42" s="44">
        <f t="shared" si="2"/>
        <v>3449.9170000000013</v>
      </c>
      <c r="T42" s="44">
        <f t="shared" si="3"/>
        <v>4344.225300000001</v>
      </c>
      <c r="U42" s="45">
        <f t="shared" si="13"/>
        <v>5899.317000000003</v>
      </c>
      <c r="V42" s="45">
        <f t="shared" si="4"/>
        <v>4522.317000000003</v>
      </c>
      <c r="W42" s="45">
        <f t="shared" si="14"/>
        <v>5416.625300000002</v>
      </c>
      <c r="X42" s="60"/>
    </row>
    <row r="43" spans="1:24" ht="15">
      <c r="A43" s="50">
        <v>41609</v>
      </c>
      <c r="B43" s="65">
        <v>21700</v>
      </c>
      <c r="C43" s="51">
        <v>0.9615</v>
      </c>
      <c r="D43" s="51">
        <f t="shared" si="5"/>
        <v>20864.55</v>
      </c>
      <c r="E43" s="51">
        <f>D27</f>
        <v>6.5</v>
      </c>
      <c r="F43" s="51">
        <f t="shared" si="0"/>
        <v>1410.5</v>
      </c>
      <c r="G43" s="51">
        <f t="shared" si="6"/>
        <v>42564.55</v>
      </c>
      <c r="H43" s="51">
        <f t="shared" si="7"/>
        <v>43975.05</v>
      </c>
      <c r="I43" s="64">
        <v>35470</v>
      </c>
      <c r="J43" s="54">
        <f>T28</f>
        <v>7.75</v>
      </c>
      <c r="K43" s="55">
        <f t="shared" si="8"/>
        <v>2748.925</v>
      </c>
      <c r="L43" s="55">
        <v>0.24</v>
      </c>
      <c r="M43" s="55">
        <f t="shared" si="9"/>
        <v>9172.542</v>
      </c>
      <c r="N43" s="55">
        <f>D28</f>
        <v>7</v>
      </c>
      <c r="O43" s="55">
        <f t="shared" si="10"/>
        <v>2482.9</v>
      </c>
      <c r="P43" s="55">
        <f t="shared" si="11"/>
        <v>47391.467000000004</v>
      </c>
      <c r="Q43" s="55">
        <f t="shared" si="12"/>
        <v>49874.367000000006</v>
      </c>
      <c r="R43" s="44">
        <f t="shared" si="1"/>
        <v>4826.917000000001</v>
      </c>
      <c r="S43" s="44">
        <f t="shared" si="2"/>
        <v>3449.9170000000013</v>
      </c>
      <c r="T43" s="44">
        <f t="shared" si="3"/>
        <v>4344.225300000001</v>
      </c>
      <c r="U43" s="45">
        <f t="shared" si="13"/>
        <v>5899.317000000003</v>
      </c>
      <c r="V43" s="45">
        <f t="shared" si="4"/>
        <v>4522.317000000003</v>
      </c>
      <c r="W43" s="45">
        <f t="shared" si="14"/>
        <v>5416.625300000002</v>
      </c>
      <c r="X43" s="60"/>
    </row>
    <row r="44" spans="1:24" ht="15">
      <c r="A44" s="50">
        <v>41640</v>
      </c>
      <c r="B44" s="65">
        <v>21700</v>
      </c>
      <c r="C44" s="51">
        <v>0.9615</v>
      </c>
      <c r="D44" s="51">
        <f t="shared" si="5"/>
        <v>20864.55</v>
      </c>
      <c r="E44" s="51">
        <f>D27</f>
        <v>6.5</v>
      </c>
      <c r="F44" s="51">
        <f t="shared" si="0"/>
        <v>1410.5</v>
      </c>
      <c r="G44" s="51">
        <f t="shared" si="6"/>
        <v>42564.55</v>
      </c>
      <c r="H44" s="51">
        <f t="shared" si="7"/>
        <v>43975.05</v>
      </c>
      <c r="I44" s="64">
        <v>35470</v>
      </c>
      <c r="J44" s="54">
        <f>T28</f>
        <v>7.75</v>
      </c>
      <c r="K44" s="55">
        <f t="shared" si="8"/>
        <v>2748.925</v>
      </c>
      <c r="L44" s="55">
        <v>0.24</v>
      </c>
      <c r="M44" s="55">
        <f t="shared" si="9"/>
        <v>9172.542</v>
      </c>
      <c r="N44" s="55">
        <f>D28</f>
        <v>7</v>
      </c>
      <c r="O44" s="55">
        <f t="shared" si="10"/>
        <v>2482.9</v>
      </c>
      <c r="P44" s="55">
        <f t="shared" si="11"/>
        <v>47391.467000000004</v>
      </c>
      <c r="Q44" s="55">
        <f t="shared" si="12"/>
        <v>49874.367000000006</v>
      </c>
      <c r="R44" s="44">
        <f t="shared" si="1"/>
        <v>4826.917000000001</v>
      </c>
      <c r="S44" s="44">
        <f t="shared" si="2"/>
        <v>3449.9170000000013</v>
      </c>
      <c r="T44" s="44">
        <f t="shared" si="3"/>
        <v>4344.225300000001</v>
      </c>
      <c r="U44" s="45">
        <f t="shared" si="13"/>
        <v>5899.317000000003</v>
      </c>
      <c r="V44" s="45">
        <f t="shared" si="4"/>
        <v>4522.317000000003</v>
      </c>
      <c r="W44" s="45">
        <f t="shared" si="14"/>
        <v>5416.625300000002</v>
      </c>
      <c r="X44" s="60"/>
    </row>
    <row r="45" spans="1:24" ht="15">
      <c r="A45" s="50">
        <v>41671</v>
      </c>
      <c r="B45" s="65">
        <v>21700</v>
      </c>
      <c r="C45" s="51">
        <v>0.975</v>
      </c>
      <c r="D45" s="51">
        <f t="shared" si="5"/>
        <v>21157.5</v>
      </c>
      <c r="E45" s="51">
        <f>D27</f>
        <v>6.5</v>
      </c>
      <c r="F45" s="51">
        <f t="shared" si="0"/>
        <v>1410.5</v>
      </c>
      <c r="G45" s="51">
        <f t="shared" si="6"/>
        <v>42857.5</v>
      </c>
      <c r="H45" s="51">
        <f t="shared" si="7"/>
        <v>44268</v>
      </c>
      <c r="I45" s="64">
        <v>35470</v>
      </c>
      <c r="J45" s="54">
        <f>T28</f>
        <v>7.75</v>
      </c>
      <c r="K45" s="55">
        <f t="shared" si="8"/>
        <v>2748.925</v>
      </c>
      <c r="L45" s="55">
        <v>0.265</v>
      </c>
      <c r="M45" s="55">
        <f t="shared" si="9"/>
        <v>10128.015125000002</v>
      </c>
      <c r="N45" s="55">
        <f>D28</f>
        <v>7</v>
      </c>
      <c r="O45" s="55">
        <f t="shared" si="10"/>
        <v>2482.9</v>
      </c>
      <c r="P45" s="55">
        <f t="shared" si="11"/>
        <v>48346.94012500001</v>
      </c>
      <c r="Q45" s="55">
        <f t="shared" si="12"/>
        <v>50829.84012500001</v>
      </c>
      <c r="R45" s="44">
        <f t="shared" si="1"/>
        <v>5489.440125000008</v>
      </c>
      <c r="S45" s="44">
        <f t="shared" si="2"/>
        <v>4112.440125000008</v>
      </c>
      <c r="T45" s="44">
        <f t="shared" si="3"/>
        <v>4940.496112500007</v>
      </c>
      <c r="U45" s="45">
        <f t="shared" si="13"/>
        <v>6561.84012500001</v>
      </c>
      <c r="V45" s="45">
        <f t="shared" si="4"/>
        <v>5184.84012500001</v>
      </c>
      <c r="W45" s="45">
        <f t="shared" si="14"/>
        <v>6012.896112500009</v>
      </c>
      <c r="X45" s="60"/>
    </row>
    <row r="46" spans="1:24" ht="15">
      <c r="A46" s="50">
        <v>41699</v>
      </c>
      <c r="B46" s="65">
        <v>21700</v>
      </c>
      <c r="C46" s="51">
        <v>0.975</v>
      </c>
      <c r="D46" s="51">
        <f t="shared" si="5"/>
        <v>21157.5</v>
      </c>
      <c r="E46" s="51">
        <f>D27</f>
        <v>6.5</v>
      </c>
      <c r="F46" s="51">
        <f t="shared" si="0"/>
        <v>1410.5</v>
      </c>
      <c r="G46" s="51">
        <f t="shared" si="6"/>
        <v>42857.5</v>
      </c>
      <c r="H46" s="51">
        <f t="shared" si="7"/>
        <v>44268</v>
      </c>
      <c r="I46" s="64">
        <v>35470</v>
      </c>
      <c r="J46" s="54">
        <f>T28</f>
        <v>7.75</v>
      </c>
      <c r="K46" s="55">
        <f t="shared" si="8"/>
        <v>2748.925</v>
      </c>
      <c r="L46" s="55">
        <v>0.265</v>
      </c>
      <c r="M46" s="55">
        <f t="shared" si="9"/>
        <v>10128.015125000002</v>
      </c>
      <c r="N46" s="55">
        <f>D28</f>
        <v>7</v>
      </c>
      <c r="O46" s="55">
        <f t="shared" si="10"/>
        <v>2482.9</v>
      </c>
      <c r="P46" s="55">
        <f t="shared" si="11"/>
        <v>48346.94012500001</v>
      </c>
      <c r="Q46" s="55">
        <f t="shared" si="12"/>
        <v>50829.84012500001</v>
      </c>
      <c r="R46" s="44">
        <f t="shared" si="1"/>
        <v>5489.440125000008</v>
      </c>
      <c r="S46" s="44">
        <f t="shared" si="2"/>
        <v>4112.440125000008</v>
      </c>
      <c r="T46" s="44">
        <f t="shared" si="3"/>
        <v>4940.496112500007</v>
      </c>
      <c r="U46" s="45">
        <f t="shared" si="13"/>
        <v>6561.84012500001</v>
      </c>
      <c r="V46" s="45">
        <f t="shared" si="4"/>
        <v>5184.84012500001</v>
      </c>
      <c r="W46" s="45">
        <f t="shared" si="14"/>
        <v>6012.896112500009</v>
      </c>
      <c r="X46" s="60"/>
    </row>
    <row r="47" spans="1:24" ht="15">
      <c r="A47" s="50">
        <v>41730</v>
      </c>
      <c r="B47" s="65">
        <v>21700</v>
      </c>
      <c r="C47" s="51">
        <v>0.975</v>
      </c>
      <c r="D47" s="51">
        <f t="shared" si="5"/>
        <v>21157.5</v>
      </c>
      <c r="E47" s="51">
        <f>D27</f>
        <v>6.5</v>
      </c>
      <c r="F47" s="51">
        <f t="shared" si="0"/>
        <v>1410.5</v>
      </c>
      <c r="G47" s="51">
        <f t="shared" si="6"/>
        <v>42857.5</v>
      </c>
      <c r="H47" s="51">
        <f t="shared" si="7"/>
        <v>44268</v>
      </c>
      <c r="I47" s="64">
        <v>35470</v>
      </c>
      <c r="J47" s="54">
        <f>T28</f>
        <v>7.75</v>
      </c>
      <c r="K47" s="55">
        <f t="shared" si="8"/>
        <v>2748.925</v>
      </c>
      <c r="L47" s="55">
        <v>0.265</v>
      </c>
      <c r="M47" s="55">
        <f t="shared" si="9"/>
        <v>10128.015125000002</v>
      </c>
      <c r="N47" s="55">
        <f>D28</f>
        <v>7</v>
      </c>
      <c r="O47" s="55">
        <f t="shared" si="10"/>
        <v>2482.9</v>
      </c>
      <c r="P47" s="55">
        <f t="shared" si="11"/>
        <v>48346.94012500001</v>
      </c>
      <c r="Q47" s="55">
        <f t="shared" si="12"/>
        <v>50829.84012500001</v>
      </c>
      <c r="R47" s="44">
        <f t="shared" si="1"/>
        <v>5489.440125000008</v>
      </c>
      <c r="S47" s="44">
        <f t="shared" si="2"/>
        <v>4112.440125000008</v>
      </c>
      <c r="T47" s="44">
        <f t="shared" si="3"/>
        <v>4940.496112500007</v>
      </c>
      <c r="U47" s="45">
        <f t="shared" si="13"/>
        <v>6561.84012500001</v>
      </c>
      <c r="V47" s="45">
        <f t="shared" si="4"/>
        <v>5184.84012500001</v>
      </c>
      <c r="W47" s="45">
        <f t="shared" si="14"/>
        <v>6012.896112500009</v>
      </c>
      <c r="X47" s="60"/>
    </row>
    <row r="48" spans="1:24" ht="15">
      <c r="A48" s="50">
        <v>41760</v>
      </c>
      <c r="B48" s="65">
        <v>21700</v>
      </c>
      <c r="C48" s="51">
        <v>0.9990000000000001</v>
      </c>
      <c r="D48" s="51">
        <f t="shared" si="5"/>
        <v>21678.300000000003</v>
      </c>
      <c r="E48" s="51">
        <f>D27</f>
        <v>6.5</v>
      </c>
      <c r="F48" s="51">
        <f t="shared" si="0"/>
        <v>1410.5</v>
      </c>
      <c r="G48" s="51">
        <f t="shared" si="6"/>
        <v>43378.3</v>
      </c>
      <c r="H48" s="51">
        <f t="shared" si="7"/>
        <v>44788.8</v>
      </c>
      <c r="I48" s="64">
        <v>35470</v>
      </c>
      <c r="J48" s="54">
        <f>T28</f>
        <v>7.75</v>
      </c>
      <c r="K48" s="55">
        <f t="shared" si="8"/>
        <v>2748.925</v>
      </c>
      <c r="L48" s="55">
        <v>0.24900000000000003</v>
      </c>
      <c r="M48" s="55">
        <f t="shared" si="9"/>
        <v>9516.512325000002</v>
      </c>
      <c r="N48" s="55">
        <f>D28</f>
        <v>7</v>
      </c>
      <c r="O48" s="55">
        <f t="shared" si="10"/>
        <v>2482.9</v>
      </c>
      <c r="P48" s="55">
        <f t="shared" si="11"/>
        <v>47735.437325000006</v>
      </c>
      <c r="Q48" s="55">
        <f t="shared" si="12"/>
        <v>50218.33732500001</v>
      </c>
      <c r="R48" s="44">
        <f t="shared" si="1"/>
        <v>4357.137325000003</v>
      </c>
      <c r="S48" s="44">
        <f t="shared" si="2"/>
        <v>2980.1373250000033</v>
      </c>
      <c r="T48" s="44">
        <f t="shared" si="3"/>
        <v>3921.423592500003</v>
      </c>
      <c r="U48" s="45">
        <f t="shared" si="13"/>
        <v>5429.537325000005</v>
      </c>
      <c r="V48" s="45">
        <f t="shared" si="4"/>
        <v>4052.537325000005</v>
      </c>
      <c r="W48" s="45">
        <f t="shared" si="14"/>
        <v>4993.823592500004</v>
      </c>
      <c r="X48" s="60"/>
    </row>
    <row r="49" spans="1:24" ht="15">
      <c r="A49" s="50">
        <v>41791</v>
      </c>
      <c r="B49" s="65">
        <v>21700</v>
      </c>
      <c r="C49" s="51">
        <v>0.9990000000000001</v>
      </c>
      <c r="D49" s="51">
        <f t="shared" si="5"/>
        <v>21678.300000000003</v>
      </c>
      <c r="E49" s="51">
        <f>D27</f>
        <v>6.5</v>
      </c>
      <c r="F49" s="51">
        <f t="shared" si="0"/>
        <v>1410.5</v>
      </c>
      <c r="G49" s="51">
        <f t="shared" si="6"/>
        <v>43378.3</v>
      </c>
      <c r="H49" s="51">
        <f t="shared" si="7"/>
        <v>44788.8</v>
      </c>
      <c r="I49" s="64">
        <v>35470</v>
      </c>
      <c r="J49" s="54">
        <f>T28</f>
        <v>7.75</v>
      </c>
      <c r="K49" s="55">
        <f t="shared" si="8"/>
        <v>2748.925</v>
      </c>
      <c r="L49" s="55">
        <v>0.24900000000000003</v>
      </c>
      <c r="M49" s="55">
        <f t="shared" si="9"/>
        <v>9516.512325000002</v>
      </c>
      <c r="N49" s="55">
        <f>D28</f>
        <v>7</v>
      </c>
      <c r="O49" s="55">
        <f t="shared" si="10"/>
        <v>2482.9</v>
      </c>
      <c r="P49" s="55">
        <f t="shared" si="11"/>
        <v>47735.437325000006</v>
      </c>
      <c r="Q49" s="55">
        <f t="shared" si="12"/>
        <v>50218.33732500001</v>
      </c>
      <c r="R49" s="44">
        <f t="shared" si="1"/>
        <v>4357.137325000003</v>
      </c>
      <c r="S49" s="44">
        <f t="shared" si="2"/>
        <v>2980.1373250000033</v>
      </c>
      <c r="T49" s="44">
        <f t="shared" si="3"/>
        <v>3921.423592500003</v>
      </c>
      <c r="U49" s="45">
        <f t="shared" si="13"/>
        <v>5429.537325000005</v>
      </c>
      <c r="V49" s="45">
        <f t="shared" si="4"/>
        <v>4052.537325000005</v>
      </c>
      <c r="W49" s="45">
        <f t="shared" si="14"/>
        <v>4993.823592500004</v>
      </c>
      <c r="X49" s="60"/>
    </row>
    <row r="50" spans="1:24" ht="15">
      <c r="A50" s="50">
        <v>41821</v>
      </c>
      <c r="B50" s="51">
        <v>21700</v>
      </c>
      <c r="C50" s="51">
        <v>0.9990000000000001</v>
      </c>
      <c r="D50" s="51">
        <f t="shared" si="5"/>
        <v>21678.300000000003</v>
      </c>
      <c r="E50" s="51">
        <f>D27</f>
        <v>6.5</v>
      </c>
      <c r="F50" s="51">
        <f t="shared" si="0"/>
        <v>1410.5</v>
      </c>
      <c r="G50" s="51">
        <f t="shared" si="6"/>
        <v>43378.3</v>
      </c>
      <c r="H50" s="51">
        <f t="shared" si="7"/>
        <v>44788.8</v>
      </c>
      <c r="I50" s="54">
        <v>36780</v>
      </c>
      <c r="J50" s="54">
        <f>T28</f>
        <v>7.75</v>
      </c>
      <c r="K50" s="55">
        <f t="shared" si="8"/>
        <v>2850.45</v>
      </c>
      <c r="L50" s="55">
        <v>0.24900000000000003</v>
      </c>
      <c r="M50" s="55">
        <f t="shared" si="9"/>
        <v>9867.98205</v>
      </c>
      <c r="N50" s="55">
        <f>D28</f>
        <v>7</v>
      </c>
      <c r="O50" s="55">
        <f t="shared" si="10"/>
        <v>2574.6</v>
      </c>
      <c r="P50" s="55">
        <f t="shared" si="11"/>
        <v>49498.432049999996</v>
      </c>
      <c r="Q50" s="55">
        <f t="shared" si="12"/>
        <v>52073.032049999994</v>
      </c>
      <c r="R50" s="44">
        <f t="shared" si="1"/>
        <v>6120.132049999993</v>
      </c>
      <c r="S50" s="44">
        <f t="shared" si="2"/>
        <v>4612.132049999993</v>
      </c>
      <c r="T50" s="44">
        <f t="shared" si="3"/>
        <v>5508.118844999994</v>
      </c>
      <c r="U50" s="45">
        <f t="shared" si="13"/>
        <v>7284.232049999991</v>
      </c>
      <c r="V50" s="45">
        <f t="shared" si="4"/>
        <v>5776.232049999991</v>
      </c>
      <c r="W50" s="45">
        <f t="shared" si="14"/>
        <v>6672.218844999992</v>
      </c>
      <c r="X50" s="60"/>
    </row>
    <row r="51" spans="1:24" ht="15">
      <c r="A51" s="50">
        <v>41852</v>
      </c>
      <c r="B51" s="51">
        <v>22500</v>
      </c>
      <c r="C51" s="51">
        <v>1.0245</v>
      </c>
      <c r="D51" s="51">
        <f t="shared" si="5"/>
        <v>23051.25</v>
      </c>
      <c r="E51" s="51">
        <f>D27</f>
        <v>6.5</v>
      </c>
      <c r="F51" s="51">
        <f t="shared" si="0"/>
        <v>1462.5</v>
      </c>
      <c r="G51" s="51">
        <f t="shared" si="6"/>
        <v>45551.25</v>
      </c>
      <c r="H51" s="51">
        <f t="shared" si="7"/>
        <v>47013.75</v>
      </c>
      <c r="I51" s="64">
        <v>36780</v>
      </c>
      <c r="J51" s="54">
        <f>T28</f>
        <v>7.75</v>
      </c>
      <c r="K51" s="55">
        <f t="shared" si="8"/>
        <v>2850.45</v>
      </c>
      <c r="L51" s="55">
        <v>0.28200000000000003</v>
      </c>
      <c r="M51" s="55">
        <f t="shared" si="9"/>
        <v>11175.786900000001</v>
      </c>
      <c r="N51" s="55">
        <f>D28</f>
        <v>7</v>
      </c>
      <c r="O51" s="55">
        <f t="shared" si="10"/>
        <v>2574.6</v>
      </c>
      <c r="P51" s="55">
        <f t="shared" si="11"/>
        <v>50806.236899999996</v>
      </c>
      <c r="Q51" s="55">
        <f t="shared" si="12"/>
        <v>53380.836899999995</v>
      </c>
      <c r="R51" s="44">
        <f t="shared" si="1"/>
        <v>5254.986899999996</v>
      </c>
      <c r="S51" s="44">
        <f t="shared" si="2"/>
        <v>3826.9868999999962</v>
      </c>
      <c r="T51" s="44">
        <f t="shared" si="3"/>
        <v>4729.488209999997</v>
      </c>
      <c r="U51" s="45">
        <f t="shared" si="13"/>
        <v>6367.086899999995</v>
      </c>
      <c r="V51" s="45">
        <f t="shared" si="4"/>
        <v>4939.086899999995</v>
      </c>
      <c r="W51" s="45">
        <f t="shared" si="14"/>
        <v>5841.588209999995</v>
      </c>
      <c r="X51" s="60"/>
    </row>
    <row r="52" spans="1:24" ht="15">
      <c r="A52" s="50">
        <v>41883</v>
      </c>
      <c r="B52" s="65">
        <v>22500</v>
      </c>
      <c r="C52" s="51">
        <v>1.0245</v>
      </c>
      <c r="D52" s="51">
        <f t="shared" si="5"/>
        <v>23051.25</v>
      </c>
      <c r="E52" s="51">
        <f>D27</f>
        <v>6.5</v>
      </c>
      <c r="F52" s="51">
        <f t="shared" si="0"/>
        <v>1462.5</v>
      </c>
      <c r="G52" s="51">
        <f t="shared" si="6"/>
        <v>45551.25</v>
      </c>
      <c r="H52" s="51">
        <f t="shared" si="7"/>
        <v>47013.75</v>
      </c>
      <c r="I52" s="64">
        <v>36780</v>
      </c>
      <c r="J52" s="54">
        <f>T28</f>
        <v>7.75</v>
      </c>
      <c r="K52" s="55">
        <f t="shared" si="8"/>
        <v>2850.45</v>
      </c>
      <c r="L52" s="55">
        <v>0.28200000000000003</v>
      </c>
      <c r="M52" s="55">
        <f t="shared" si="9"/>
        <v>11175.786900000001</v>
      </c>
      <c r="N52" s="55">
        <f>D28</f>
        <v>7</v>
      </c>
      <c r="O52" s="55">
        <f t="shared" si="10"/>
        <v>2574.6</v>
      </c>
      <c r="P52" s="55">
        <f t="shared" si="11"/>
        <v>50806.236899999996</v>
      </c>
      <c r="Q52" s="55">
        <f t="shared" si="12"/>
        <v>53380.836899999995</v>
      </c>
      <c r="R52" s="44">
        <f t="shared" si="1"/>
        <v>5254.986899999996</v>
      </c>
      <c r="S52" s="44">
        <f t="shared" si="2"/>
        <v>3826.9868999999962</v>
      </c>
      <c r="T52" s="44">
        <f t="shared" si="3"/>
        <v>4729.488209999997</v>
      </c>
      <c r="U52" s="45">
        <f t="shared" si="13"/>
        <v>6367.086899999995</v>
      </c>
      <c r="V52" s="45">
        <f t="shared" si="4"/>
        <v>4939.086899999995</v>
      </c>
      <c r="W52" s="45">
        <f t="shared" si="14"/>
        <v>5841.588209999995</v>
      </c>
      <c r="X52" s="60"/>
    </row>
    <row r="53" spans="1:24" ht="15">
      <c r="A53" s="50">
        <v>41913</v>
      </c>
      <c r="B53" s="65">
        <v>22500</v>
      </c>
      <c r="C53" s="51">
        <v>1.0245</v>
      </c>
      <c r="D53" s="51">
        <f t="shared" si="5"/>
        <v>23051.25</v>
      </c>
      <c r="E53" s="51">
        <f>D27</f>
        <v>6.5</v>
      </c>
      <c r="F53" s="51">
        <f t="shared" si="0"/>
        <v>1462.5</v>
      </c>
      <c r="G53" s="51">
        <f t="shared" si="6"/>
        <v>45551.25</v>
      </c>
      <c r="H53" s="51">
        <f t="shared" si="7"/>
        <v>47013.75</v>
      </c>
      <c r="I53" s="64">
        <v>36780</v>
      </c>
      <c r="J53" s="54">
        <f>T28</f>
        <v>7.75</v>
      </c>
      <c r="K53" s="55">
        <f t="shared" si="8"/>
        <v>2850.45</v>
      </c>
      <c r="L53" s="55">
        <v>0.28200000000000003</v>
      </c>
      <c r="M53" s="55">
        <f t="shared" si="9"/>
        <v>11175.786900000001</v>
      </c>
      <c r="N53" s="55">
        <f>D28</f>
        <v>7</v>
      </c>
      <c r="O53" s="55">
        <f t="shared" si="10"/>
        <v>2574.6</v>
      </c>
      <c r="P53" s="55">
        <f t="shared" si="11"/>
        <v>50806.236899999996</v>
      </c>
      <c r="Q53" s="55">
        <f t="shared" si="12"/>
        <v>53380.836899999995</v>
      </c>
      <c r="R53" s="44">
        <f t="shared" si="1"/>
        <v>5254.986899999996</v>
      </c>
      <c r="S53" s="44">
        <f t="shared" si="2"/>
        <v>3826.9868999999962</v>
      </c>
      <c r="T53" s="44">
        <f t="shared" si="3"/>
        <v>4729.488209999997</v>
      </c>
      <c r="U53" s="45">
        <f t="shared" si="13"/>
        <v>6367.086899999995</v>
      </c>
      <c r="V53" s="45">
        <f t="shared" si="4"/>
        <v>4939.086899999995</v>
      </c>
      <c r="W53" s="45">
        <f t="shared" si="14"/>
        <v>5841.588209999995</v>
      </c>
      <c r="X53" s="60"/>
    </row>
    <row r="54" spans="1:24" ht="15">
      <c r="A54" s="50">
        <v>41944</v>
      </c>
      <c r="B54" s="65">
        <v>22500</v>
      </c>
      <c r="C54" s="51">
        <v>1.0979999999999999</v>
      </c>
      <c r="D54" s="51">
        <f t="shared" si="5"/>
        <v>24704.999999999996</v>
      </c>
      <c r="E54" s="51">
        <f>D27</f>
        <v>6.5</v>
      </c>
      <c r="F54" s="51">
        <f t="shared" si="0"/>
        <v>1462.5</v>
      </c>
      <c r="G54" s="51">
        <f t="shared" si="6"/>
        <v>47205</v>
      </c>
      <c r="H54" s="51">
        <f t="shared" si="7"/>
        <v>48667.5</v>
      </c>
      <c r="I54" s="64">
        <v>36780</v>
      </c>
      <c r="J54" s="54">
        <f>T28</f>
        <v>7.75</v>
      </c>
      <c r="K54" s="55">
        <f t="shared" si="8"/>
        <v>2850.45</v>
      </c>
      <c r="L54" s="55">
        <v>0.337</v>
      </c>
      <c r="M54" s="55">
        <f t="shared" si="9"/>
        <v>13355.46165</v>
      </c>
      <c r="N54" s="55">
        <f>D28</f>
        <v>7</v>
      </c>
      <c r="O54" s="55">
        <f t="shared" si="10"/>
        <v>2574.6</v>
      </c>
      <c r="P54" s="55">
        <f t="shared" si="11"/>
        <v>52985.911649999995</v>
      </c>
      <c r="Q54" s="55">
        <f t="shared" si="12"/>
        <v>55560.51164999999</v>
      </c>
      <c r="R54" s="44">
        <f t="shared" si="1"/>
        <v>5780.911649999995</v>
      </c>
      <c r="S54" s="44">
        <f t="shared" si="2"/>
        <v>4352.911649999995</v>
      </c>
      <c r="T54" s="44">
        <f t="shared" si="3"/>
        <v>5202.820484999995</v>
      </c>
      <c r="U54" s="45">
        <f t="shared" si="13"/>
        <v>6893.011649999993</v>
      </c>
      <c r="V54" s="45">
        <f t="shared" si="4"/>
        <v>5465.011649999993</v>
      </c>
      <c r="W54" s="45">
        <f t="shared" si="14"/>
        <v>6314.920484999993</v>
      </c>
      <c r="X54" s="60"/>
    </row>
    <row r="55" spans="1:24" ht="15">
      <c r="A55" s="50">
        <v>41974</v>
      </c>
      <c r="B55" s="65">
        <v>22500</v>
      </c>
      <c r="C55" s="51">
        <v>1.0979999999999999</v>
      </c>
      <c r="D55" s="51">
        <f t="shared" si="5"/>
        <v>24704.999999999996</v>
      </c>
      <c r="E55" s="51">
        <f>D27</f>
        <v>6.5</v>
      </c>
      <c r="F55" s="51">
        <f t="shared" si="0"/>
        <v>1462.5</v>
      </c>
      <c r="G55" s="51">
        <f t="shared" si="6"/>
        <v>47205</v>
      </c>
      <c r="H55" s="51">
        <f t="shared" si="7"/>
        <v>48667.5</v>
      </c>
      <c r="I55" s="64">
        <v>36780</v>
      </c>
      <c r="J55" s="54">
        <f>T28</f>
        <v>7.75</v>
      </c>
      <c r="K55" s="55">
        <f t="shared" si="8"/>
        <v>2850.45</v>
      </c>
      <c r="L55" s="55">
        <v>0.337</v>
      </c>
      <c r="M55" s="55">
        <f t="shared" si="9"/>
        <v>13355.46165</v>
      </c>
      <c r="N55" s="55">
        <f>D28</f>
        <v>7</v>
      </c>
      <c r="O55" s="55">
        <f t="shared" si="10"/>
        <v>2574.6</v>
      </c>
      <c r="P55" s="55">
        <f t="shared" si="11"/>
        <v>52985.911649999995</v>
      </c>
      <c r="Q55" s="55">
        <f t="shared" si="12"/>
        <v>55560.51164999999</v>
      </c>
      <c r="R55" s="44">
        <f t="shared" si="1"/>
        <v>5780.911649999995</v>
      </c>
      <c r="S55" s="44">
        <f t="shared" si="2"/>
        <v>4352.911649999995</v>
      </c>
      <c r="T55" s="44">
        <f t="shared" si="3"/>
        <v>5202.820484999995</v>
      </c>
      <c r="U55" s="45">
        <f t="shared" si="13"/>
        <v>6893.011649999993</v>
      </c>
      <c r="V55" s="45">
        <f t="shared" si="4"/>
        <v>5465.011649999993</v>
      </c>
      <c r="W55" s="45">
        <f t="shared" si="14"/>
        <v>6314.920484999993</v>
      </c>
      <c r="X55" s="60"/>
    </row>
    <row r="56" spans="1:24" ht="15">
      <c r="A56" s="50">
        <v>42005</v>
      </c>
      <c r="B56" s="65">
        <v>22500</v>
      </c>
      <c r="C56" s="51">
        <v>1.0979999999999999</v>
      </c>
      <c r="D56" s="51">
        <f t="shared" si="5"/>
        <v>24704.999999999996</v>
      </c>
      <c r="E56" s="51">
        <f>D27</f>
        <v>6.5</v>
      </c>
      <c r="F56" s="51">
        <f t="shared" si="0"/>
        <v>1462.5</v>
      </c>
      <c r="G56" s="51">
        <f t="shared" si="6"/>
        <v>47205</v>
      </c>
      <c r="H56" s="51">
        <f t="shared" si="7"/>
        <v>48667.5</v>
      </c>
      <c r="I56" s="64">
        <v>36780</v>
      </c>
      <c r="J56" s="54">
        <f>T28</f>
        <v>7.75</v>
      </c>
      <c r="K56" s="55">
        <f t="shared" si="8"/>
        <v>2850.45</v>
      </c>
      <c r="L56" s="55">
        <v>0.337</v>
      </c>
      <c r="M56" s="55">
        <f t="shared" si="9"/>
        <v>13355.46165</v>
      </c>
      <c r="N56" s="55">
        <f>D28</f>
        <v>7</v>
      </c>
      <c r="O56" s="55">
        <f t="shared" si="10"/>
        <v>2574.6</v>
      </c>
      <c r="P56" s="55">
        <f t="shared" si="11"/>
        <v>52985.911649999995</v>
      </c>
      <c r="Q56" s="55">
        <f t="shared" si="12"/>
        <v>55560.51164999999</v>
      </c>
      <c r="R56" s="44">
        <f t="shared" si="1"/>
        <v>5780.911649999995</v>
      </c>
      <c r="S56" s="44">
        <f t="shared" si="2"/>
        <v>4352.911649999995</v>
      </c>
      <c r="T56" s="44">
        <f t="shared" si="3"/>
        <v>5202.820484999995</v>
      </c>
      <c r="U56" s="45">
        <f t="shared" si="13"/>
        <v>6893.011649999993</v>
      </c>
      <c r="V56" s="45">
        <f t="shared" si="4"/>
        <v>5465.011649999993</v>
      </c>
      <c r="W56" s="45">
        <f t="shared" si="14"/>
        <v>6314.920484999993</v>
      </c>
      <c r="X56" s="60"/>
    </row>
    <row r="57" spans="1:24" ht="15">
      <c r="A57" s="50">
        <v>42036</v>
      </c>
      <c r="B57" s="65">
        <v>22500</v>
      </c>
      <c r="C57" s="51">
        <v>1.101</v>
      </c>
      <c r="D57" s="51">
        <f t="shared" si="5"/>
        <v>24772.5</v>
      </c>
      <c r="E57" s="51">
        <f>D27</f>
        <v>6.5</v>
      </c>
      <c r="F57" s="51">
        <f t="shared" si="0"/>
        <v>1462.5</v>
      </c>
      <c r="G57" s="51">
        <f t="shared" si="6"/>
        <v>47272.5</v>
      </c>
      <c r="H57" s="51">
        <f t="shared" si="7"/>
        <v>48735</v>
      </c>
      <c r="I57" s="64">
        <v>36780</v>
      </c>
      <c r="J57" s="54">
        <f>T28</f>
        <v>7.75</v>
      </c>
      <c r="K57" s="55">
        <f t="shared" si="8"/>
        <v>2850.45</v>
      </c>
      <c r="L57" s="55">
        <v>0.337</v>
      </c>
      <c r="M57" s="55">
        <f t="shared" si="9"/>
        <v>13355.46165</v>
      </c>
      <c r="N57" s="55">
        <f>D28</f>
        <v>7</v>
      </c>
      <c r="O57" s="55">
        <f t="shared" si="10"/>
        <v>2574.6</v>
      </c>
      <c r="P57" s="55">
        <f t="shared" si="11"/>
        <v>52985.911649999995</v>
      </c>
      <c r="Q57" s="55">
        <f t="shared" si="12"/>
        <v>55560.51164999999</v>
      </c>
      <c r="R57" s="44">
        <f t="shared" si="1"/>
        <v>5713.411649999995</v>
      </c>
      <c r="S57" s="44">
        <f t="shared" si="2"/>
        <v>4285.411649999995</v>
      </c>
      <c r="T57" s="44">
        <f t="shared" si="3"/>
        <v>5142.070484999995</v>
      </c>
      <c r="U57" s="45">
        <f t="shared" si="13"/>
        <v>6825.511649999993</v>
      </c>
      <c r="V57" s="45">
        <f t="shared" si="4"/>
        <v>5397.511649999993</v>
      </c>
      <c r="W57" s="45">
        <f t="shared" si="14"/>
        <v>6254.170484999993</v>
      </c>
      <c r="X57" s="60"/>
    </row>
    <row r="58" spans="1:24" ht="15">
      <c r="A58" s="50">
        <v>42064</v>
      </c>
      <c r="B58" s="65">
        <v>22500</v>
      </c>
      <c r="C58" s="51">
        <v>1.101</v>
      </c>
      <c r="D58" s="51">
        <f t="shared" si="5"/>
        <v>24772.5</v>
      </c>
      <c r="E58" s="51">
        <f>D27</f>
        <v>6.5</v>
      </c>
      <c r="F58" s="51">
        <f t="shared" si="0"/>
        <v>1462.5</v>
      </c>
      <c r="G58" s="51">
        <f t="shared" si="6"/>
        <v>47272.5</v>
      </c>
      <c r="H58" s="51">
        <f t="shared" si="7"/>
        <v>48735</v>
      </c>
      <c r="I58" s="64">
        <v>36780</v>
      </c>
      <c r="J58" s="54">
        <f>T28</f>
        <v>7.75</v>
      </c>
      <c r="K58" s="55">
        <f t="shared" si="8"/>
        <v>2850.45</v>
      </c>
      <c r="L58" s="55">
        <v>0.337</v>
      </c>
      <c r="M58" s="55">
        <f t="shared" si="9"/>
        <v>13355.46165</v>
      </c>
      <c r="N58" s="55">
        <f>D28</f>
        <v>7</v>
      </c>
      <c r="O58" s="55">
        <f t="shared" si="10"/>
        <v>2574.6</v>
      </c>
      <c r="P58" s="55">
        <f t="shared" si="11"/>
        <v>52985.911649999995</v>
      </c>
      <c r="Q58" s="55">
        <f t="shared" si="12"/>
        <v>55560.51164999999</v>
      </c>
      <c r="R58" s="44">
        <f t="shared" si="1"/>
        <v>5713.411649999995</v>
      </c>
      <c r="S58" s="44">
        <f t="shared" si="2"/>
        <v>4285.411649999995</v>
      </c>
      <c r="T58" s="44">
        <f t="shared" si="3"/>
        <v>5142.070484999995</v>
      </c>
      <c r="U58" s="45">
        <f t="shared" si="13"/>
        <v>6825.511649999993</v>
      </c>
      <c r="V58" s="45">
        <f t="shared" si="4"/>
        <v>5397.511649999993</v>
      </c>
      <c r="W58" s="45">
        <f t="shared" si="14"/>
        <v>6254.170484999993</v>
      </c>
      <c r="X58" s="60"/>
    </row>
    <row r="59" spans="1:24" ht="15">
      <c r="A59" s="50">
        <v>42095</v>
      </c>
      <c r="B59" s="65">
        <v>22500</v>
      </c>
      <c r="C59" s="51">
        <v>1.101</v>
      </c>
      <c r="D59" s="51">
        <f t="shared" si="5"/>
        <v>24772.5</v>
      </c>
      <c r="E59" s="51">
        <f>D27</f>
        <v>6.5</v>
      </c>
      <c r="F59" s="51">
        <f t="shared" si="0"/>
        <v>1462.5</v>
      </c>
      <c r="G59" s="51">
        <f t="shared" si="6"/>
        <v>47272.5</v>
      </c>
      <c r="H59" s="51">
        <f t="shared" si="7"/>
        <v>48735</v>
      </c>
      <c r="I59" s="64">
        <v>36780</v>
      </c>
      <c r="J59" s="54">
        <f>T28</f>
        <v>7.75</v>
      </c>
      <c r="K59" s="55">
        <f>I59*J59%</f>
        <v>2850.45</v>
      </c>
      <c r="L59" s="55">
        <v>0.337</v>
      </c>
      <c r="M59" s="55">
        <f t="shared" si="9"/>
        <v>13355.46165</v>
      </c>
      <c r="N59" s="55">
        <f>D28</f>
        <v>7</v>
      </c>
      <c r="O59" s="55">
        <f t="shared" si="10"/>
        <v>2574.6</v>
      </c>
      <c r="P59" s="55">
        <f t="shared" si="11"/>
        <v>52985.911649999995</v>
      </c>
      <c r="Q59" s="55">
        <f t="shared" si="12"/>
        <v>55560.51164999999</v>
      </c>
      <c r="R59" s="44">
        <f t="shared" si="1"/>
        <v>5713.411649999995</v>
      </c>
      <c r="S59" s="44">
        <f t="shared" si="2"/>
        <v>4285.411649999995</v>
      </c>
      <c r="T59" s="44">
        <f t="shared" si="3"/>
        <v>5142.070484999995</v>
      </c>
      <c r="U59" s="45">
        <f t="shared" si="13"/>
        <v>6825.511649999993</v>
      </c>
      <c r="V59" s="45">
        <f t="shared" si="4"/>
        <v>5397.511649999993</v>
      </c>
      <c r="W59" s="45">
        <f t="shared" si="14"/>
        <v>6254.170484999993</v>
      </c>
      <c r="X59" s="60"/>
    </row>
    <row r="60" spans="1:24" ht="15.75" thickBot="1">
      <c r="A60" s="52">
        <v>42125</v>
      </c>
      <c r="B60" s="65">
        <v>22500</v>
      </c>
      <c r="C60" s="51">
        <v>1.101</v>
      </c>
      <c r="D60" s="51">
        <f t="shared" si="5"/>
        <v>24772.5</v>
      </c>
      <c r="E60" s="51">
        <f>D27</f>
        <v>6.5</v>
      </c>
      <c r="F60" s="51">
        <f t="shared" si="0"/>
        <v>1462.5</v>
      </c>
      <c r="G60" s="51">
        <f t="shared" si="6"/>
        <v>47272.5</v>
      </c>
      <c r="H60" s="51">
        <f t="shared" si="7"/>
        <v>48735</v>
      </c>
      <c r="I60" s="64">
        <v>36780</v>
      </c>
      <c r="J60" s="54">
        <f>T28</f>
        <v>7.75</v>
      </c>
      <c r="K60" s="55">
        <f t="shared" si="8"/>
        <v>2850.45</v>
      </c>
      <c r="L60" s="55">
        <v>0.337</v>
      </c>
      <c r="M60" s="56">
        <f>(I60+K60)*L60</f>
        <v>13355.46165</v>
      </c>
      <c r="N60" s="56">
        <f>D28</f>
        <v>7</v>
      </c>
      <c r="O60" s="56">
        <f t="shared" si="10"/>
        <v>2574.6</v>
      </c>
      <c r="P60" s="55">
        <f t="shared" si="11"/>
        <v>52985.911649999995</v>
      </c>
      <c r="Q60" s="56">
        <f t="shared" si="12"/>
        <v>55560.51164999999</v>
      </c>
      <c r="R60" s="46">
        <f t="shared" si="1"/>
        <v>5713.411649999995</v>
      </c>
      <c r="S60" s="46">
        <f t="shared" si="2"/>
        <v>4285.411649999995</v>
      </c>
      <c r="T60" s="46">
        <f t="shared" si="3"/>
        <v>5142.070484999995</v>
      </c>
      <c r="U60" s="45">
        <f t="shared" si="13"/>
        <v>6825.511649999993</v>
      </c>
      <c r="V60" s="45">
        <f t="shared" si="4"/>
        <v>5397.511649999993</v>
      </c>
      <c r="W60" s="45">
        <f t="shared" si="14"/>
        <v>6254.170484999993</v>
      </c>
      <c r="X60" s="60"/>
    </row>
    <row r="61" spans="11:24" ht="15.75" thickBot="1">
      <c r="K61" s="127" t="s">
        <v>30</v>
      </c>
      <c r="L61" s="128"/>
      <c r="M61" s="128"/>
      <c r="N61" s="128"/>
      <c r="O61" s="128"/>
      <c r="P61" s="128"/>
      <c r="Q61" s="41"/>
      <c r="R61" s="42">
        <f aca="true" t="shared" si="15" ref="R61:W61">SUM(R30:R60)</f>
        <v>151724.93027499996</v>
      </c>
      <c r="S61" s="42">
        <f t="shared" si="15"/>
        <v>108957.93027499996</v>
      </c>
      <c r="T61" s="42">
        <f t="shared" si="15"/>
        <v>136552.43724749997</v>
      </c>
      <c r="U61" s="42">
        <f t="shared" si="15"/>
        <v>185021.33027500004</v>
      </c>
      <c r="V61" s="42">
        <f t="shared" si="15"/>
        <v>142254.33027500001</v>
      </c>
      <c r="W61" s="43">
        <f t="shared" si="15"/>
        <v>169848.83724749988</v>
      </c>
      <c r="X61" s="60"/>
    </row>
    <row r="62" ht="15.75" thickBot="1">
      <c r="X62" s="60"/>
    </row>
    <row r="63" spans="1:24" ht="15.75" thickBot="1">
      <c r="A63" s="76" t="s">
        <v>46</v>
      </c>
      <c r="B63" s="77"/>
      <c r="C63" s="77"/>
      <c r="D63" s="77"/>
      <c r="E63" s="77"/>
      <c r="F63" s="77"/>
      <c r="G63" s="77"/>
      <c r="H63" s="78"/>
      <c r="I63" s="110"/>
      <c r="J63" s="111"/>
      <c r="K63" s="112"/>
      <c r="L63" s="76" t="s">
        <v>47</v>
      </c>
      <c r="M63" s="77"/>
      <c r="N63" s="77"/>
      <c r="O63" s="77"/>
      <c r="P63" s="77"/>
      <c r="Q63" s="78"/>
      <c r="R63" s="96"/>
      <c r="S63" s="97"/>
      <c r="X63" s="60"/>
    </row>
    <row r="64" spans="1:24" ht="15">
      <c r="A64" s="94" t="s">
        <v>43</v>
      </c>
      <c r="B64" s="94"/>
      <c r="C64" s="94"/>
      <c r="D64" s="94"/>
      <c r="E64" s="94"/>
      <c r="F64" s="94"/>
      <c r="G64" s="94"/>
      <c r="H64" s="95"/>
      <c r="I64" s="101">
        <f>TRUNC(U61,2)</f>
        <v>185021.33</v>
      </c>
      <c r="J64" s="102"/>
      <c r="K64" s="103"/>
      <c r="L64" s="113" t="s">
        <v>40</v>
      </c>
      <c r="M64" s="94"/>
      <c r="N64" s="94"/>
      <c r="O64" s="94"/>
      <c r="P64" s="94"/>
      <c r="Q64" s="95"/>
      <c r="R64" s="101">
        <f>TRUNC(R61,2)</f>
        <v>151724.93</v>
      </c>
      <c r="S64" s="103"/>
      <c r="X64" s="60"/>
    </row>
    <row r="65" spans="1:24" ht="15">
      <c r="A65" s="94" t="s">
        <v>44</v>
      </c>
      <c r="B65" s="94"/>
      <c r="C65" s="94"/>
      <c r="D65" s="94"/>
      <c r="E65" s="94"/>
      <c r="F65" s="94"/>
      <c r="G65" s="94"/>
      <c r="H65" s="95"/>
      <c r="I65" s="104">
        <f>TRUNC(V61,2)</f>
        <v>142254.33</v>
      </c>
      <c r="J65" s="105"/>
      <c r="K65" s="106"/>
      <c r="L65" s="113" t="s">
        <v>41</v>
      </c>
      <c r="M65" s="94"/>
      <c r="N65" s="94"/>
      <c r="O65" s="94"/>
      <c r="P65" s="94"/>
      <c r="Q65" s="95"/>
      <c r="R65" s="104">
        <f>TRUNC(S61,2)</f>
        <v>108957.93</v>
      </c>
      <c r="S65" s="106"/>
      <c r="X65" s="60"/>
    </row>
    <row r="66" spans="1:24" ht="15.75" thickBot="1">
      <c r="A66" s="94" t="s">
        <v>45</v>
      </c>
      <c r="B66" s="94"/>
      <c r="C66" s="94"/>
      <c r="D66" s="94"/>
      <c r="E66" s="94"/>
      <c r="F66" s="94"/>
      <c r="G66" s="94"/>
      <c r="H66" s="95"/>
      <c r="I66" s="107">
        <f>TRUNC(W61,2)</f>
        <v>169848.83</v>
      </c>
      <c r="J66" s="108"/>
      <c r="K66" s="109"/>
      <c r="L66" s="113" t="s">
        <v>42</v>
      </c>
      <c r="M66" s="94"/>
      <c r="N66" s="94"/>
      <c r="O66" s="94"/>
      <c r="P66" s="94"/>
      <c r="Q66" s="95"/>
      <c r="R66" s="107">
        <f>TRUNC(T61,2)</f>
        <v>136552.43</v>
      </c>
      <c r="S66" s="109"/>
      <c r="X66" s="60"/>
    </row>
    <row r="67" spans="1:24" ht="15.75" thickBot="1">
      <c r="A67" s="76" t="s">
        <v>48</v>
      </c>
      <c r="B67" s="77"/>
      <c r="C67" s="77"/>
      <c r="D67" s="77"/>
      <c r="E67" s="77"/>
      <c r="F67" s="77"/>
      <c r="G67" s="77"/>
      <c r="H67" s="78"/>
      <c r="I67" s="129">
        <v>10</v>
      </c>
      <c r="J67" s="130"/>
      <c r="K67" s="130"/>
      <c r="L67" s="114" t="s">
        <v>48</v>
      </c>
      <c r="M67" s="77"/>
      <c r="N67" s="77"/>
      <c r="O67" s="77"/>
      <c r="P67" s="77"/>
      <c r="Q67" s="115"/>
      <c r="R67" s="124">
        <v>10</v>
      </c>
      <c r="S67" s="125"/>
      <c r="X67" s="60"/>
    </row>
    <row r="68" spans="1:24" ht="15">
      <c r="A68" s="99" t="s">
        <v>49</v>
      </c>
      <c r="B68" s="99"/>
      <c r="C68" s="99"/>
      <c r="D68" s="99"/>
      <c r="E68" s="99"/>
      <c r="F68" s="99"/>
      <c r="G68" s="99"/>
      <c r="H68" s="100"/>
      <c r="I68" s="132">
        <f>IF(I67=10,(I65)*10%-I65,IF(I67=20,(I65)*20%-I65,IF(I67=30,(I65)*30%,0)))</f>
        <v>-128028.89699999998</v>
      </c>
      <c r="J68" s="133"/>
      <c r="K68" s="134"/>
      <c r="L68" s="116" t="s">
        <v>49</v>
      </c>
      <c r="M68" s="99"/>
      <c r="N68" s="99"/>
      <c r="O68" s="99"/>
      <c r="P68" s="99"/>
      <c r="Q68" s="100"/>
      <c r="R68" s="120">
        <f>IF(R67=10,(R65)*10%-R65,IF(R67=20,(R65)*20%-R65,IF(R67=30,(R65)*30%,0)))</f>
        <v>-98062.13699999999</v>
      </c>
      <c r="S68" s="120"/>
      <c r="X68" s="60"/>
    </row>
    <row r="69" spans="1:24" ht="15">
      <c r="A69" s="99" t="s">
        <v>50</v>
      </c>
      <c r="B69" s="99"/>
      <c r="C69" s="99"/>
      <c r="D69" s="99"/>
      <c r="E69" s="99"/>
      <c r="F69" s="99"/>
      <c r="G69" s="99"/>
      <c r="H69" s="100"/>
      <c r="I69" s="121">
        <f>IF(I67=10,(I66)*10%-I66,IF(I67=20,(I66)*20%-I66,IF(I67=30,(I66)*30%,0)))</f>
        <v>-152863.947</v>
      </c>
      <c r="J69" s="121"/>
      <c r="K69" s="121"/>
      <c r="L69" s="116" t="s">
        <v>50</v>
      </c>
      <c r="M69" s="99"/>
      <c r="N69" s="99"/>
      <c r="O69" s="99"/>
      <c r="P69" s="99"/>
      <c r="Q69" s="100"/>
      <c r="R69" s="121">
        <f>IF(R67=10,(R66)*10%-R66,IF(R67=20,(R66)*20%-R66,IF(R67=30,(R66)*30%,0)))</f>
        <v>-122897.18699999999</v>
      </c>
      <c r="S69" s="121"/>
      <c r="X69" s="60"/>
    </row>
    <row r="70" spans="1:24" ht="15.75" thickBot="1">
      <c r="A70" s="99"/>
      <c r="B70" s="99"/>
      <c r="C70" s="99"/>
      <c r="D70" s="99"/>
      <c r="E70" s="99"/>
      <c r="F70" s="99"/>
      <c r="G70" s="99"/>
      <c r="H70" s="100"/>
      <c r="I70" s="118"/>
      <c r="J70" s="119"/>
      <c r="K70" s="119"/>
      <c r="N70" s="9"/>
      <c r="O70" s="10"/>
      <c r="P70" s="10"/>
      <c r="Q70" s="40"/>
      <c r="R70" s="122"/>
      <c r="S70" s="123"/>
      <c r="X70" s="60"/>
    </row>
    <row r="71" spans="1:24" ht="15.75" thickBot="1">
      <c r="A71" s="131"/>
      <c r="B71" s="96"/>
      <c r="C71" s="96"/>
      <c r="D71" s="96"/>
      <c r="E71" s="96"/>
      <c r="F71" s="96"/>
      <c r="G71" s="96"/>
      <c r="H71" s="97"/>
      <c r="I71" s="131"/>
      <c r="J71" s="96"/>
      <c r="K71" s="117"/>
      <c r="L71" s="112"/>
      <c r="M71" s="96"/>
      <c r="N71" s="96"/>
      <c r="O71" s="96"/>
      <c r="P71" s="96"/>
      <c r="Q71" s="117"/>
      <c r="R71" s="112"/>
      <c r="S71" s="97"/>
      <c r="X71" s="60"/>
    </row>
    <row r="72" spans="1:24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83" spans="1:2" ht="15">
      <c r="A83" s="24"/>
      <c r="B83" s="27"/>
    </row>
    <row r="84" spans="1:2" ht="15">
      <c r="A84" s="24"/>
      <c r="B84" s="27"/>
    </row>
    <row r="85" spans="1:2" ht="15">
      <c r="A85" s="24"/>
      <c r="B85" s="27"/>
    </row>
    <row r="86" spans="1:2" ht="15">
      <c r="A86" s="24"/>
      <c r="B86" s="27"/>
    </row>
    <row r="87" spans="1:2" ht="15">
      <c r="A87" s="24"/>
      <c r="B87" s="27"/>
    </row>
    <row r="88" spans="1:2" ht="15">
      <c r="A88" s="24"/>
      <c r="B88" s="27"/>
    </row>
    <row r="89" spans="1:2" ht="15">
      <c r="A89" s="24"/>
      <c r="B89" s="27"/>
    </row>
    <row r="90" spans="1:2" ht="15">
      <c r="A90" s="24"/>
      <c r="B90" s="27"/>
    </row>
    <row r="91" spans="1:2" ht="15">
      <c r="A91" s="24"/>
      <c r="B91" s="27"/>
    </row>
    <row r="92" spans="1:2" ht="15">
      <c r="A92" s="24"/>
      <c r="B92" s="27"/>
    </row>
  </sheetData>
  <sheetProtection password="E039" sheet="1" objects="1" scenarios="1"/>
  <protectedRanges>
    <protectedRange sqref="D5 N5 S5 G7 G9 I30:I60 B30:B60" name="Range1"/>
  </protectedRanges>
  <mergeCells count="68">
    <mergeCell ref="K8:L8"/>
    <mergeCell ref="K10:P10"/>
    <mergeCell ref="H27:P27"/>
    <mergeCell ref="R71:S71"/>
    <mergeCell ref="G11:H11"/>
    <mergeCell ref="F28:P28"/>
    <mergeCell ref="K61:P61"/>
    <mergeCell ref="I67:K67"/>
    <mergeCell ref="I71:K71"/>
    <mergeCell ref="I68:K68"/>
    <mergeCell ref="I69:K69"/>
    <mergeCell ref="A70:H70"/>
    <mergeCell ref="A71:H71"/>
    <mergeCell ref="R64:S64"/>
    <mergeCell ref="R65:S65"/>
    <mergeCell ref="R66:S66"/>
    <mergeCell ref="R68:S68"/>
    <mergeCell ref="R69:S69"/>
    <mergeCell ref="R70:S70"/>
    <mergeCell ref="R67:S67"/>
    <mergeCell ref="L68:Q68"/>
    <mergeCell ref="A65:H65"/>
    <mergeCell ref="A66:H66"/>
    <mergeCell ref="A67:H67"/>
    <mergeCell ref="A68:H68"/>
    <mergeCell ref="L71:Q71"/>
    <mergeCell ref="I70:K70"/>
    <mergeCell ref="L69:Q69"/>
    <mergeCell ref="A69:H69"/>
    <mergeCell ref="L63:Q63"/>
    <mergeCell ref="I64:K64"/>
    <mergeCell ref="I65:K65"/>
    <mergeCell ref="I66:K66"/>
    <mergeCell ref="I63:K63"/>
    <mergeCell ref="L64:Q64"/>
    <mergeCell ref="L65:Q65"/>
    <mergeCell ref="L66:Q66"/>
    <mergeCell ref="L67:Q67"/>
    <mergeCell ref="R27:S27"/>
    <mergeCell ref="H4:Q4"/>
    <mergeCell ref="A25:E25"/>
    <mergeCell ref="R28:S28"/>
    <mergeCell ref="A63:H63"/>
    <mergeCell ref="A64:H64"/>
    <mergeCell ref="R63:S63"/>
    <mergeCell ref="A7:D7"/>
    <mergeCell ref="G7:H7"/>
    <mergeCell ref="A9:D9"/>
    <mergeCell ref="A21:B21"/>
    <mergeCell ref="E1:Q1"/>
    <mergeCell ref="A2:B2"/>
    <mergeCell ref="A27:B27"/>
    <mergeCell ref="F27:G27"/>
    <mergeCell ref="A28:B28"/>
    <mergeCell ref="I2:K2"/>
    <mergeCell ref="M2:S2"/>
    <mergeCell ref="A3:W3"/>
    <mergeCell ref="A5:B5"/>
    <mergeCell ref="A13:D13"/>
    <mergeCell ref="G13:H13"/>
    <mergeCell ref="T1:V2"/>
    <mergeCell ref="N5:P5"/>
    <mergeCell ref="H16:R16"/>
    <mergeCell ref="A16:E16"/>
    <mergeCell ref="D5:H5"/>
    <mergeCell ref="K5:M5"/>
    <mergeCell ref="G9:H9"/>
    <mergeCell ref="A11:D11"/>
  </mergeCells>
  <hyperlinks>
    <hyperlink ref="M2" r:id="rId1" display="www.rajmanglam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6.28125" style="0" customWidth="1"/>
    <col min="2" max="2" width="6.421875" style="0" customWidth="1"/>
    <col min="3" max="3" width="7.28125" style="0" customWidth="1"/>
    <col min="4" max="4" width="6.57421875" style="0" customWidth="1"/>
    <col min="5" max="5" width="7.421875" style="0" customWidth="1"/>
    <col min="6" max="6" width="6.28125" style="0" customWidth="1"/>
    <col min="7" max="7" width="6.00390625" style="0" customWidth="1"/>
    <col min="8" max="8" width="5.851562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6.57421875" style="0" customWidth="1"/>
    <col min="13" max="13" width="5.8515625" style="0" customWidth="1"/>
    <col min="14" max="14" width="6.28125" style="0" customWidth="1"/>
    <col min="15" max="15" width="5.8515625" style="0" customWidth="1"/>
  </cols>
  <sheetData>
    <row r="2" spans="3:11" ht="18.75">
      <c r="C2" s="149" t="s">
        <v>12</v>
      </c>
      <c r="D2" s="149"/>
      <c r="E2" s="149"/>
      <c r="F2" s="149"/>
      <c r="G2" s="149"/>
      <c r="H2" s="149"/>
      <c r="I2" s="149"/>
      <c r="J2" s="149"/>
      <c r="K2" s="149"/>
    </row>
    <row r="4" spans="1:6" ht="15">
      <c r="A4" s="5" t="s">
        <v>10</v>
      </c>
      <c r="B4" s="148" t="s">
        <v>20</v>
      </c>
      <c r="C4" s="148"/>
      <c r="D4" s="148"/>
      <c r="E4" s="148"/>
      <c r="F4" s="148"/>
    </row>
    <row r="6" spans="1:6" ht="15">
      <c r="A6" s="5" t="s">
        <v>11</v>
      </c>
      <c r="B6" s="104">
        <v>2</v>
      </c>
      <c r="C6" s="105"/>
      <c r="D6" s="105"/>
      <c r="E6" s="105"/>
      <c r="F6" s="106"/>
    </row>
    <row r="8" spans="1:6" ht="21">
      <c r="A8" s="6" t="s">
        <v>13</v>
      </c>
      <c r="B8" s="150">
        <v>16900</v>
      </c>
      <c r="C8" s="151"/>
      <c r="D8" s="151"/>
      <c r="E8" s="151"/>
      <c r="F8" s="152"/>
    </row>
    <row r="10" spans="1:6" ht="15">
      <c r="A10" s="6" t="s">
        <v>14</v>
      </c>
      <c r="B10" s="84"/>
      <c r="C10" s="153"/>
      <c r="D10" s="153"/>
      <c r="E10" s="153"/>
      <c r="F10" s="85"/>
    </row>
    <row r="12" spans="1:6" ht="15">
      <c r="A12" s="6" t="s">
        <v>15</v>
      </c>
      <c r="B12" s="154"/>
      <c r="C12" s="154"/>
      <c r="D12" s="154"/>
      <c r="E12" s="154"/>
      <c r="F12" s="154"/>
    </row>
    <row r="15" ht="15">
      <c r="G15" s="8"/>
    </row>
    <row r="16" spans="1:11" ht="15">
      <c r="A16" s="137" t="s">
        <v>16</v>
      </c>
      <c r="B16" s="137"/>
      <c r="C16" s="137"/>
      <c r="D16" s="137"/>
      <c r="E16" s="137"/>
      <c r="F16" s="137"/>
      <c r="G16" s="137"/>
      <c r="H16" s="8"/>
      <c r="I16" s="8"/>
      <c r="J16" s="8"/>
      <c r="K16" s="8"/>
    </row>
    <row r="18" spans="1:6" ht="21">
      <c r="A18" s="5" t="s">
        <v>17</v>
      </c>
      <c r="B18" s="143">
        <v>420200</v>
      </c>
      <c r="C18" s="143"/>
      <c r="D18" s="143"/>
      <c r="E18" s="143"/>
      <c r="F18" s="143"/>
    </row>
    <row r="19" spans="1:15" ht="15">
      <c r="A19" s="11"/>
      <c r="B19" s="12" t="s">
        <v>21</v>
      </c>
      <c r="C19" s="15" t="s">
        <v>22</v>
      </c>
      <c r="D19" s="12" t="s">
        <v>21</v>
      </c>
      <c r="E19" s="15" t="s">
        <v>22</v>
      </c>
      <c r="F19" s="12" t="s">
        <v>21</v>
      </c>
      <c r="G19" s="15" t="s">
        <v>22</v>
      </c>
      <c r="H19" s="12" t="s">
        <v>21</v>
      </c>
      <c r="I19" s="15" t="s">
        <v>22</v>
      </c>
      <c r="J19" s="12" t="s">
        <v>21</v>
      </c>
      <c r="K19" s="15" t="s">
        <v>22</v>
      </c>
      <c r="L19" s="12" t="s">
        <v>21</v>
      </c>
      <c r="M19" s="15" t="s">
        <v>22</v>
      </c>
      <c r="N19" s="12" t="s">
        <v>21</v>
      </c>
      <c r="O19" s="15" t="s">
        <v>22</v>
      </c>
    </row>
    <row r="20" spans="1:15" ht="15">
      <c r="A20" s="7"/>
      <c r="B20" s="13">
        <v>14500</v>
      </c>
      <c r="C20" s="16">
        <v>23700</v>
      </c>
      <c r="D20" s="13">
        <v>18700</v>
      </c>
      <c r="E20" s="16">
        <v>30560</v>
      </c>
      <c r="F20" s="13">
        <v>24100</v>
      </c>
      <c r="G20" s="16">
        <v>39400</v>
      </c>
      <c r="H20" s="13">
        <v>29700</v>
      </c>
      <c r="I20" s="16">
        <v>48570</v>
      </c>
      <c r="J20" s="13">
        <v>30600</v>
      </c>
      <c r="K20" s="16">
        <v>50030</v>
      </c>
      <c r="L20" s="13">
        <v>37200</v>
      </c>
      <c r="M20" s="16">
        <v>60820</v>
      </c>
      <c r="N20" s="13">
        <v>45600</v>
      </c>
      <c r="O20" s="17">
        <v>74560</v>
      </c>
    </row>
    <row r="21" spans="2:15" ht="15">
      <c r="B21" s="13">
        <v>15100</v>
      </c>
      <c r="C21" s="16">
        <v>24680</v>
      </c>
      <c r="D21" s="13">
        <v>19400</v>
      </c>
      <c r="E21" s="16">
        <v>31705</v>
      </c>
      <c r="F21" s="13">
        <v>24900</v>
      </c>
      <c r="G21" s="16">
        <v>40710</v>
      </c>
      <c r="H21" s="13">
        <v>30600</v>
      </c>
      <c r="I21" s="16">
        <v>50030</v>
      </c>
      <c r="J21" s="13">
        <v>31500</v>
      </c>
      <c r="K21" s="16">
        <v>51490</v>
      </c>
      <c r="L21" s="13">
        <v>38200</v>
      </c>
      <c r="M21" s="16">
        <v>62470</v>
      </c>
      <c r="N21" s="13">
        <v>46800</v>
      </c>
      <c r="O21" s="17">
        <v>76520</v>
      </c>
    </row>
    <row r="22" spans="2:15" ht="15">
      <c r="B22" s="13">
        <v>15700</v>
      </c>
      <c r="C22" s="16">
        <v>25660</v>
      </c>
      <c r="D22" s="13">
        <v>20100</v>
      </c>
      <c r="E22" s="16">
        <v>32850</v>
      </c>
      <c r="F22" s="13">
        <v>25700</v>
      </c>
      <c r="G22" s="16">
        <v>42020</v>
      </c>
      <c r="H22" s="13">
        <v>31500</v>
      </c>
      <c r="I22" s="16">
        <v>51490</v>
      </c>
      <c r="J22" s="13">
        <v>32400</v>
      </c>
      <c r="K22" s="16">
        <v>52950</v>
      </c>
      <c r="L22" s="13">
        <v>39300</v>
      </c>
      <c r="M22" s="16">
        <v>64270</v>
      </c>
      <c r="N22" s="13">
        <v>48100</v>
      </c>
      <c r="O22" s="17">
        <v>78640</v>
      </c>
    </row>
    <row r="23" spans="2:15" ht="15">
      <c r="B23" s="13">
        <v>16300</v>
      </c>
      <c r="C23" s="16">
        <v>26640</v>
      </c>
      <c r="D23" s="13">
        <v>20900</v>
      </c>
      <c r="E23" s="16">
        <v>34160</v>
      </c>
      <c r="F23" s="13">
        <v>26500</v>
      </c>
      <c r="G23" s="16">
        <v>43330</v>
      </c>
      <c r="H23" s="13">
        <v>32400</v>
      </c>
      <c r="I23" s="16">
        <v>52950</v>
      </c>
      <c r="J23" s="13">
        <v>33300</v>
      </c>
      <c r="K23" s="16">
        <v>54410</v>
      </c>
      <c r="L23" s="13">
        <v>40400</v>
      </c>
      <c r="M23" s="16">
        <v>66070</v>
      </c>
      <c r="N23" s="13">
        <v>49400</v>
      </c>
      <c r="O23" s="17">
        <v>80760</v>
      </c>
    </row>
    <row r="24" spans="1:15" ht="15">
      <c r="A24" s="135" t="s">
        <v>23</v>
      </c>
      <c r="B24" s="13">
        <v>16900</v>
      </c>
      <c r="C24" s="16">
        <v>27620</v>
      </c>
      <c r="D24" s="13">
        <v>21700</v>
      </c>
      <c r="E24" s="16">
        <v>35470</v>
      </c>
      <c r="F24" s="13">
        <v>27300</v>
      </c>
      <c r="G24" s="16">
        <v>44640</v>
      </c>
      <c r="H24" s="13">
        <v>33300</v>
      </c>
      <c r="I24" s="16">
        <v>54410</v>
      </c>
      <c r="J24" s="13">
        <v>34200</v>
      </c>
      <c r="K24" s="16">
        <v>55870</v>
      </c>
      <c r="L24" s="13">
        <v>42000</v>
      </c>
      <c r="M24" s="16">
        <v>68680</v>
      </c>
      <c r="N24" s="13">
        <v>50700</v>
      </c>
      <c r="O24" s="17">
        <v>82880</v>
      </c>
    </row>
    <row r="25" spans="1:15" ht="15">
      <c r="A25" s="135"/>
      <c r="B25" s="13">
        <v>17500</v>
      </c>
      <c r="C25" s="16">
        <v>28600</v>
      </c>
      <c r="D25" s="13">
        <v>22500</v>
      </c>
      <c r="E25" s="16">
        <v>36780</v>
      </c>
      <c r="F25" s="13">
        <v>28100</v>
      </c>
      <c r="G25" s="16">
        <v>45950</v>
      </c>
      <c r="H25" s="13">
        <v>34200</v>
      </c>
      <c r="I25" s="16">
        <v>55870</v>
      </c>
      <c r="J25" s="13">
        <v>35200</v>
      </c>
      <c r="K25" s="16">
        <v>57520</v>
      </c>
      <c r="L25" s="13">
        <v>43200</v>
      </c>
      <c r="M25" s="16">
        <v>70640</v>
      </c>
      <c r="N25" s="13">
        <v>52000</v>
      </c>
      <c r="O25" s="17">
        <v>85000</v>
      </c>
    </row>
    <row r="26" spans="1:15" ht="15">
      <c r="A26" s="138"/>
      <c r="B26" s="19">
        <v>18100</v>
      </c>
      <c r="C26" s="20">
        <v>29580</v>
      </c>
      <c r="D26" s="19">
        <v>23300</v>
      </c>
      <c r="E26" s="20">
        <v>38090</v>
      </c>
      <c r="F26" s="19">
        <v>28900</v>
      </c>
      <c r="G26" s="20">
        <v>47260</v>
      </c>
      <c r="H26" s="19">
        <v>35100</v>
      </c>
      <c r="I26" s="20">
        <v>57330</v>
      </c>
      <c r="J26" s="19">
        <v>36200</v>
      </c>
      <c r="K26" s="20">
        <v>59170</v>
      </c>
      <c r="L26" s="19">
        <v>44400</v>
      </c>
      <c r="M26" s="20">
        <v>72600</v>
      </c>
      <c r="N26" s="19"/>
      <c r="O26" s="21"/>
    </row>
    <row r="27" spans="1:15" ht="15">
      <c r="A27" s="139"/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6" ht="15">
      <c r="A28" s="22" t="s">
        <v>19</v>
      </c>
      <c r="B28" s="144">
        <v>0</v>
      </c>
      <c r="C28" s="144"/>
      <c r="D28" s="144"/>
      <c r="E28" s="144"/>
      <c r="F28" s="144"/>
    </row>
    <row r="30" spans="1:6" ht="15">
      <c r="A30" s="5" t="s">
        <v>18</v>
      </c>
      <c r="B30" s="136">
        <v>7.75</v>
      </c>
      <c r="C30" s="136"/>
      <c r="D30" s="136"/>
      <c r="E30" s="136"/>
      <c r="F30" s="136"/>
    </row>
    <row r="32" spans="1:6" ht="15">
      <c r="A32" s="5" t="s">
        <v>24</v>
      </c>
      <c r="B32" s="136">
        <f>ROUND(((B18*B30/100)+((B18*B30)/100*0.337)),2)</f>
        <v>43540.07</v>
      </c>
      <c r="C32" s="136"/>
      <c r="D32" s="136"/>
      <c r="E32" s="136"/>
      <c r="F32" s="136"/>
    </row>
    <row r="34" spans="1:6" ht="21">
      <c r="A34" s="23" t="s">
        <v>25</v>
      </c>
      <c r="B34" s="145">
        <f>(((B18*0.337)+B18)+(B28/100*B18)+B32)</f>
        <v>605347.47</v>
      </c>
      <c r="C34" s="146"/>
      <c r="D34" s="146"/>
      <c r="E34" s="146"/>
      <c r="F34" s="147"/>
    </row>
  </sheetData>
  <sheetProtection/>
  <mergeCells count="15">
    <mergeCell ref="B34:F34"/>
    <mergeCell ref="B4:F4"/>
    <mergeCell ref="B6:F6"/>
    <mergeCell ref="C2:K2"/>
    <mergeCell ref="B8:F8"/>
    <mergeCell ref="B10:F10"/>
    <mergeCell ref="B12:F12"/>
    <mergeCell ref="A24:A25"/>
    <mergeCell ref="B30:F30"/>
    <mergeCell ref="B32:F32"/>
    <mergeCell ref="A16:G16"/>
    <mergeCell ref="A26:A27"/>
    <mergeCell ref="B27:O27"/>
    <mergeCell ref="B18:F18"/>
    <mergeCell ref="B28:F28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CANARA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60484</dc:creator>
  <cp:keywords/>
  <dc:description/>
  <cp:lastModifiedBy>RAJ MANGALAM</cp:lastModifiedBy>
  <cp:lastPrinted>2015-02-24T04:34:59Z</cp:lastPrinted>
  <dcterms:created xsi:type="dcterms:W3CDTF">2015-02-24T04:18:31Z</dcterms:created>
  <dcterms:modified xsi:type="dcterms:W3CDTF">2015-05-21T16:21:06Z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